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Lafrentz\Desktop\Krzychu\"/>
    </mc:Choice>
  </mc:AlternateContent>
  <bookViews>
    <workbookView xWindow="0" yWindow="0" windowWidth="15180" windowHeight="4170"/>
  </bookViews>
  <sheets>
    <sheet name="Etap I" sheetId="6" r:id="rId1"/>
    <sheet name="Etap II" sheetId="7" r:id="rId2"/>
    <sheet name="Etap III" sheetId="8" r:id="rId3"/>
    <sheet name="Etap IV" sheetId="9" r:id="rId4"/>
    <sheet name="Etap V" sheetId="10" r:id="rId5"/>
    <sheet name="Etap VI" sheetId="11" r:id="rId6"/>
    <sheet name="Etap VII" sheetId="12" r:id="rId7"/>
    <sheet name="Całość" sheetId="14" r:id="rId8"/>
  </sheets>
  <definedNames>
    <definedName name="_xlnm.Print_Area" localSheetId="3">'Etap IV'!$A$1:$H$72</definedName>
  </definedNames>
  <calcPr calcId="152511"/>
</workbook>
</file>

<file path=xl/calcChain.xml><?xml version="1.0" encoding="utf-8"?>
<calcChain xmlns="http://schemas.openxmlformats.org/spreadsheetml/2006/main">
  <c r="H16" i="9" l="1"/>
  <c r="H17" i="9"/>
  <c r="H18" i="9"/>
  <c r="H19" i="9"/>
  <c r="H20" i="9"/>
  <c r="H15" i="9"/>
  <c r="H10" i="9"/>
  <c r="H11" i="9"/>
  <c r="H12" i="9"/>
  <c r="H13" i="9"/>
  <c r="H9" i="9"/>
  <c r="H21" i="9" s="1"/>
  <c r="D10" i="14" s="1"/>
  <c r="H40" i="7"/>
  <c r="H41" i="7"/>
  <c r="H42" i="7"/>
  <c r="H39" i="7"/>
  <c r="H37" i="7"/>
  <c r="H36" i="7"/>
  <c r="H35" i="7"/>
  <c r="H34" i="7"/>
  <c r="H33" i="7"/>
  <c r="H32" i="7"/>
  <c r="H31" i="7"/>
  <c r="H28" i="7"/>
  <c r="H29" i="7"/>
  <c r="H27" i="7"/>
  <c r="H18" i="7"/>
  <c r="H19" i="7"/>
  <c r="H20" i="7"/>
  <c r="H21" i="7"/>
  <c r="H22" i="7"/>
  <c r="H23" i="7"/>
  <c r="H24" i="7"/>
  <c r="H25" i="7"/>
  <c r="H17" i="7"/>
  <c r="H9" i="7"/>
  <c r="H10" i="7"/>
  <c r="H11" i="7"/>
  <c r="H12" i="7"/>
  <c r="H13" i="7"/>
  <c r="H14" i="7"/>
  <c r="H15" i="7"/>
  <c r="H8" i="7"/>
  <c r="H43" i="7" l="1"/>
  <c r="D8" i="14" s="1"/>
  <c r="H9" i="12"/>
  <c r="H11" i="12"/>
  <c r="H15" i="12"/>
  <c r="H17" i="12"/>
  <c r="H19" i="12"/>
  <c r="H21" i="12"/>
  <c r="H26" i="12"/>
  <c r="H28" i="12"/>
  <c r="H30" i="12"/>
  <c r="H32" i="12"/>
  <c r="H19" i="11"/>
  <c r="H16" i="11"/>
  <c r="H14" i="11"/>
  <c r="H12" i="11"/>
  <c r="H9" i="11"/>
  <c r="H122" i="8"/>
  <c r="H122" i="6"/>
  <c r="H20" i="10"/>
  <c r="H18" i="10"/>
  <c r="H16" i="10"/>
  <c r="H14" i="10"/>
  <c r="H12" i="10"/>
  <c r="H9" i="10"/>
  <c r="F12" i="8"/>
  <c r="H12" i="8" s="1"/>
  <c r="F8" i="8"/>
  <c r="F119" i="8"/>
  <c r="F116" i="8"/>
  <c r="F114" i="8"/>
  <c r="H114" i="8" s="1"/>
  <c r="F111" i="8"/>
  <c r="F109" i="8"/>
  <c r="F106" i="8"/>
  <c r="F102" i="8"/>
  <c r="H102" i="8" s="1"/>
  <c r="F99" i="8"/>
  <c r="F96" i="8"/>
  <c r="F94" i="8"/>
  <c r="F92" i="8"/>
  <c r="H92" i="8" s="1"/>
  <c r="F90" i="8"/>
  <c r="F86" i="8"/>
  <c r="F83" i="8"/>
  <c r="F81" i="8"/>
  <c r="H81" i="8" s="1"/>
  <c r="F78" i="8"/>
  <c r="F75" i="8"/>
  <c r="F72" i="8"/>
  <c r="F70" i="8"/>
  <c r="H70" i="8" s="1"/>
  <c r="F67" i="8"/>
  <c r="F64" i="8"/>
  <c r="F62" i="8"/>
  <c r="F60" i="8"/>
  <c r="H60" i="8" s="1"/>
  <c r="F56" i="8"/>
  <c r="F54" i="8"/>
  <c r="F45" i="8"/>
  <c r="F43" i="8"/>
  <c r="H43" i="8" s="1"/>
  <c r="F41" i="8"/>
  <c r="H41" i="8" s="1"/>
  <c r="F39" i="8"/>
  <c r="F37" i="8"/>
  <c r="F35" i="8"/>
  <c r="H35" i="8" s="1"/>
  <c r="F33" i="8"/>
  <c r="H33" i="8" s="1"/>
  <c r="F31" i="8"/>
  <c r="F28" i="8"/>
  <c r="F26" i="8"/>
  <c r="H26" i="8" s="1"/>
  <c r="F23" i="8"/>
  <c r="H23" i="8" s="1"/>
  <c r="F21" i="8"/>
  <c r="F19" i="8"/>
  <c r="H8" i="8"/>
  <c r="H15" i="8"/>
  <c r="H17" i="8"/>
  <c r="H19" i="8"/>
  <c r="H21" i="8"/>
  <c r="H28" i="8"/>
  <c r="H31" i="8"/>
  <c r="H37" i="8"/>
  <c r="H39" i="8"/>
  <c r="H45" i="8"/>
  <c r="H47" i="8"/>
  <c r="H49" i="8"/>
  <c r="H51" i="8"/>
  <c r="H54" i="8"/>
  <c r="H56" i="8"/>
  <c r="H62" i="8"/>
  <c r="H64" i="8"/>
  <c r="H67" i="8"/>
  <c r="H72" i="8"/>
  <c r="H75" i="8"/>
  <c r="H78" i="8"/>
  <c r="H83" i="8"/>
  <c r="H86" i="8"/>
  <c r="H90" i="8"/>
  <c r="H94" i="8"/>
  <c r="H96" i="8"/>
  <c r="H99" i="8"/>
  <c r="H106" i="8"/>
  <c r="H109" i="8"/>
  <c r="H111" i="8"/>
  <c r="H116" i="8"/>
  <c r="H119" i="8"/>
  <c r="F8" i="6"/>
  <c r="H8" i="6" s="1"/>
  <c r="F12" i="6"/>
  <c r="H12" i="6"/>
  <c r="H15" i="6"/>
  <c r="H17" i="6"/>
  <c r="F19" i="6"/>
  <c r="H19" i="6"/>
  <c r="F21" i="6"/>
  <c r="H21" i="6" s="1"/>
  <c r="F23" i="6"/>
  <c r="H23" i="6"/>
  <c r="F26" i="6"/>
  <c r="H26" i="6" s="1"/>
  <c r="F28" i="6"/>
  <c r="H28" i="6"/>
  <c r="F31" i="6"/>
  <c r="H31" i="6" s="1"/>
  <c r="F33" i="6"/>
  <c r="H33" i="6"/>
  <c r="F35" i="6"/>
  <c r="H35" i="6" s="1"/>
  <c r="F37" i="6"/>
  <c r="H37" i="6"/>
  <c r="F39" i="6"/>
  <c r="H39" i="6" s="1"/>
  <c r="F41" i="6"/>
  <c r="H41" i="6"/>
  <c r="F43" i="6"/>
  <c r="H43" i="6" s="1"/>
  <c r="F45" i="6"/>
  <c r="H45" i="6"/>
  <c r="H47" i="6"/>
  <c r="H49" i="6"/>
  <c r="H51" i="6"/>
  <c r="F54" i="6"/>
  <c r="H54" i="6"/>
  <c r="F56" i="6"/>
  <c r="H56" i="6"/>
  <c r="F60" i="6"/>
  <c r="H60" i="6"/>
  <c r="F62" i="6"/>
  <c r="H62" i="6"/>
  <c r="F64" i="6"/>
  <c r="H64" i="6"/>
  <c r="F67" i="6"/>
  <c r="H67" i="6"/>
  <c r="F70" i="6"/>
  <c r="H70" i="6"/>
  <c r="F72" i="6"/>
  <c r="H72" i="6"/>
  <c r="F75" i="6"/>
  <c r="H75" i="6"/>
  <c r="F78" i="6"/>
  <c r="H78" i="6"/>
  <c r="F81" i="6"/>
  <c r="H81" i="6"/>
  <c r="F83" i="6"/>
  <c r="H83" i="6"/>
  <c r="F86" i="6"/>
  <c r="H86" i="6"/>
  <c r="F90" i="6"/>
  <c r="H90" i="6"/>
  <c r="F92" i="6"/>
  <c r="H92" i="6"/>
  <c r="F94" i="6"/>
  <c r="H94" i="6"/>
  <c r="F96" i="6"/>
  <c r="H96" i="6"/>
  <c r="F99" i="6"/>
  <c r="H99" i="6"/>
  <c r="F102" i="6"/>
  <c r="H102" i="6"/>
  <c r="F106" i="6"/>
  <c r="H106" i="6"/>
  <c r="F109" i="6"/>
  <c r="H109" i="6"/>
  <c r="F111" i="6"/>
  <c r="H111" i="6"/>
  <c r="F114" i="6"/>
  <c r="H114" i="6"/>
  <c r="F116" i="6"/>
  <c r="H116" i="6"/>
  <c r="F119" i="6"/>
  <c r="H119" i="6"/>
  <c r="H34" i="12" l="1"/>
  <c r="D13" i="14" s="1"/>
  <c r="H21" i="11"/>
  <c r="D12" i="14" s="1"/>
  <c r="H22" i="10"/>
  <c r="D11" i="14" s="1"/>
  <c r="H124" i="8"/>
  <c r="D9" i="14" s="1"/>
  <c r="H124" i="6"/>
  <c r="D7" i="14" s="1"/>
  <c r="D14" i="14" l="1"/>
</calcChain>
</file>

<file path=xl/sharedStrings.xml><?xml version="1.0" encoding="utf-8"?>
<sst xmlns="http://schemas.openxmlformats.org/spreadsheetml/2006/main" count="1082" uniqueCount="341">
  <si>
    <t>Lp.</t>
  </si>
  <si>
    <t>m</t>
  </si>
  <si>
    <t>m2</t>
  </si>
  <si>
    <t>m3</t>
  </si>
  <si>
    <t>Opis</t>
  </si>
  <si>
    <t>Ilość</t>
  </si>
  <si>
    <t>Cena jedn.</t>
  </si>
  <si>
    <t>Wartość</t>
  </si>
  <si>
    <t>Wartość kosztorysowa robót bez podatku VAT</t>
  </si>
  <si>
    <t>45100000-8</t>
  </si>
  <si>
    <t>D-01.01.01</t>
  </si>
  <si>
    <t>szt.</t>
  </si>
  <si>
    <t>t</t>
  </si>
  <si>
    <t>Nr spec. techn.</t>
  </si>
  <si>
    <t>D-01.02.04</t>
  </si>
  <si>
    <t>D-07.01.01</t>
  </si>
  <si>
    <t>D-01.00.00 ROBOTY PRZYGOTOWAWCZE</t>
  </si>
  <si>
    <t>D-04.00.00 PODBUDOWY</t>
  </si>
  <si>
    <t>D-05.00.00 NAWIERZCHNIE</t>
  </si>
  <si>
    <t>D-07.00.00 URZĄDZENIA BEZPIECZEŃSTWA RUCHU</t>
  </si>
  <si>
    <t>D-08.00.00 ELEMENTY ULIC</t>
  </si>
  <si>
    <t>Roboty pomiarowe przy liniowych robotach ziemnych - trasa dróg w terenie równinnym</t>
  </si>
  <si>
    <t>km</t>
  </si>
  <si>
    <t>Jedn. przedm.</t>
  </si>
  <si>
    <t>Koszty składowania materiału z rozbiórki - gruz (Zakład Zagospodarowania Odpadów w Poznaniu sp. z o.o.)</t>
  </si>
  <si>
    <t>Rozbiórka ław betonowych spod obrzeży i krawężników drogowych</t>
  </si>
  <si>
    <t>45112710-5</t>
  </si>
  <si>
    <t>45233000-9</t>
  </si>
  <si>
    <t>45230000-8</t>
  </si>
  <si>
    <t>D-01.02.04 Rozbiórka elementów dróg, ogrodzeń i przepustów</t>
  </si>
  <si>
    <t>2.1</t>
  </si>
  <si>
    <t>D-04.01.01 Koryto wraz z profilowaniem z zagęszczaniem podłoża</t>
  </si>
  <si>
    <t>4.1</t>
  </si>
  <si>
    <t>5.1</t>
  </si>
  <si>
    <t>D-07.01.01 Oznakowanie poziome</t>
  </si>
  <si>
    <t>5.2</t>
  </si>
  <si>
    <t>D-07.02.01 Oznakowanie pionowe</t>
  </si>
  <si>
    <t>6.1</t>
  </si>
  <si>
    <t>7.1</t>
  </si>
  <si>
    <t>d.2.1</t>
  </si>
  <si>
    <t>D-04.01.01</t>
  </si>
  <si>
    <t>d.4.1</t>
  </si>
  <si>
    <t>d.5.1</t>
  </si>
  <si>
    <t>d.5.2</t>
  </si>
  <si>
    <t>D-07.02.01</t>
  </si>
  <si>
    <t>Przymocowanie tablic znaków drogowych średnich typ II gen.</t>
  </si>
  <si>
    <t>d.6.1</t>
  </si>
  <si>
    <t>d.7.1</t>
  </si>
  <si>
    <t>2.2</t>
  </si>
  <si>
    <t>D.05.03.01 Nawierzchnie z kostki kamiennej</t>
  </si>
  <si>
    <t>4.2</t>
  </si>
  <si>
    <t>Zdejmowanie tablic znaków drogowych zakazu, nakazu, ostrzegawczych, informacyjnych, bez utylizacji - z odwiezieniem na składowisko Inwestora</t>
  </si>
  <si>
    <t>Słupki do znaków drogowych z rur stalowych o śr.63 mm - demontaż, bez utylizacji - z odwiezieniem na składowisko Inwestora</t>
  </si>
  <si>
    <t>d.2.2</t>
  </si>
  <si>
    <t>D-04.06.01</t>
  </si>
  <si>
    <t>D.05.03.01</t>
  </si>
  <si>
    <t>D-05.03.11</t>
  </si>
  <si>
    <t>Oznakowanie poziome grubowarstwowe nawierzchni bitumicznych</t>
  </si>
  <si>
    <t>d.4.2</t>
  </si>
  <si>
    <t>D-08.01.01b</t>
  </si>
  <si>
    <t>D-00.00.00 WYMAGANIA OGÓLNE</t>
  </si>
  <si>
    <t>d.1</t>
  </si>
  <si>
    <t>kpl.</t>
  </si>
  <si>
    <t>4.3</t>
  </si>
  <si>
    <t>d.4.3</t>
  </si>
  <si>
    <t>4.4</t>
  </si>
  <si>
    <t>d.4.4</t>
  </si>
  <si>
    <t>D-04.03.01 Oczyszczenie i skropienie</t>
  </si>
  <si>
    <t>D-04.04.02 Podbudowa z kruszywa łamanego/D-04.04.02 Podbudowa z kruszywa niezwiązanego</t>
  </si>
  <si>
    <t>5.3</t>
  </si>
  <si>
    <t>5.4</t>
  </si>
  <si>
    <t>7.2</t>
  </si>
  <si>
    <t>D-08.02.01 Nawierzchnia z płyt betonowych</t>
  </si>
  <si>
    <t>8.1</t>
  </si>
  <si>
    <t>D-00.00.00</t>
  </si>
  <si>
    <t>D.01.02.04</t>
  </si>
  <si>
    <t>D-04.03.01</t>
  </si>
  <si>
    <t>D-04.04.02</t>
  </si>
  <si>
    <t>d.5.3</t>
  </si>
  <si>
    <t>d.5.4</t>
  </si>
  <si>
    <t>d.7.2</t>
  </si>
  <si>
    <t>D-08.02.01</t>
  </si>
  <si>
    <t>d.8.1</t>
  </si>
  <si>
    <t>D-01.02.01 Odtworzenie trasy i punktów wysokościowych</t>
  </si>
  <si>
    <t>D-04.06.01 Podbudowa z betonu</t>
  </si>
  <si>
    <t>D-06.00.00 ROBOTY WYKOŃCZENIOWE</t>
  </si>
  <si>
    <t>D-06.01.01 Humusowanie i obsianie trawą</t>
  </si>
  <si>
    <t>8.2</t>
  </si>
  <si>
    <t>8.3</t>
  </si>
  <si>
    <t>8.4</t>
  </si>
  <si>
    <t>d.8.2</t>
  </si>
  <si>
    <t>d.8.3</t>
  </si>
  <si>
    <t>Rozbudowa SPP ulicy Rybaki</t>
  </si>
  <si>
    <t> </t>
  </si>
  <si>
    <t>2.3</t>
  </si>
  <si>
    <t>Rozbiórka nawierzchni z kostki betonowej szarej - chodnik i zjazdy</t>
  </si>
  <si>
    <t>Rozbiórka krawężników kamiennych na odkład</t>
  </si>
  <si>
    <t>Rozbiórka podbudowy - jezdnia - konstrukcja</t>
  </si>
  <si>
    <t>Doświetlacze piwniczne - demontaż</t>
  </si>
  <si>
    <t>D.02.01.01</t>
  </si>
  <si>
    <t>d.3</t>
  </si>
  <si>
    <t>Profilowanie i zagęszczanie podłoża wykonywane mechanicznie w gruncie kat. II-IV pod warstwy konstrukcyjne nawierzchni</t>
  </si>
  <si>
    <t>D-04.02.02 Grunt kwalifikowany</t>
  </si>
  <si>
    <t>D-04.02.02</t>
  </si>
  <si>
    <t>Warstwa gruntu kwalifikowanego, gr.10 cm</t>
  </si>
  <si>
    <t>Mechaniczne oczyszczenie i skropienie emulsją asfaltową na zimno podbudowy z kruszywa łamanego stabilizowanego mechanicznie; zużycie emulsji 0,7 kg/m2</t>
  </si>
  <si>
    <t>Mechaniczne oczyszczenie i skropienie emulsją asfaltową na zimno podbudowy zasadniczej z mieszanki AC 22P; zużycie emulsji 0,5 kg/m2</t>
  </si>
  <si>
    <t>Podbudowa z kruszywa łamanego stabilizowanego mechanicznie 0/31.5 gr. 20 cm - jezdnia</t>
  </si>
  <si>
    <t>4.5</t>
  </si>
  <si>
    <t>D-04.05.01 Ulepszone podłoże z gruntu stabilizowanego hydraulicznym spoiwem drogowym</t>
  </si>
  <si>
    <t>D-04.05.01</t>
  </si>
  <si>
    <t>Grunt stabilizowany hydraulicznym spoiwem drogowym C3/4 - 15 cm grub.warstwy po zagęszczeniu</t>
  </si>
  <si>
    <t>d.4.5</t>
  </si>
  <si>
    <t>4.6</t>
  </si>
  <si>
    <t>Podbudowa z betonu C 8/10 gr. 10cm</t>
  </si>
  <si>
    <t>d.4.6</t>
  </si>
  <si>
    <t>4.7</t>
  </si>
  <si>
    <t>D.04.07.01 Podbudowa z betonu asfaltowego</t>
  </si>
  <si>
    <t>D-04.07.01a</t>
  </si>
  <si>
    <t>Podbudowa zasadnicza z mieszanki AC 22P gr. 7cm - jezdnia</t>
  </si>
  <si>
    <t>d.4.7</t>
  </si>
  <si>
    <t>Wykonanie chodnika z kostki kamiennej staroużytkowej łupanej 9x11 cm (materiał z placu składowego) - w tym załadunek i transport</t>
  </si>
  <si>
    <t>Wykonanie zjazdów z kostki kamiennej staroużytkowej rzędowej gr. 12cm (materiał z placu składowego) - w tym załadunek i transport</t>
  </si>
  <si>
    <t>D-05.03.01</t>
  </si>
  <si>
    <t>D-05.03.05a Nawierzchnia z betonu asfaltowego - warstwa wiążąca</t>
  </si>
  <si>
    <t>D-05.03.05a</t>
  </si>
  <si>
    <t>Wykonanie nawierzchni z betonu asfaltowego AC 16W warstwa wiążąca gr. 7 cm - jezdnia</t>
  </si>
  <si>
    <t>D-05.03.05c Nawierzchnia z betonu asfaltowego - warstwa ścieralna</t>
  </si>
  <si>
    <t>Wykonanie nawierzchni z betonu asfaltowego AC 11S warstwa ścieralna gr. 4 cm - jezdnia</t>
  </si>
  <si>
    <t>D-05.03.11 Recykling - frezowanie nawierzchni asfaltowych na zimno</t>
  </si>
  <si>
    <t>Frezowanie jezdni</t>
  </si>
  <si>
    <t>7.3</t>
  </si>
  <si>
    <t>D-07.06.01 Słupki</t>
  </si>
  <si>
    <t>d.7.3</t>
  </si>
  <si>
    <t>D-08.01.01b/02 Krawężniki betonowe/kamienne</t>
  </si>
  <si>
    <t>D-08.05.03 Ścieki z kostki betonowej</t>
  </si>
  <si>
    <t>D-08.05.03</t>
  </si>
  <si>
    <t>Ścieki uliczne z kostki betonowej gr. 8cm w dwóch rzędach (szerokość 10cm) na ławie betonowej C12/15.</t>
  </si>
  <si>
    <t>Ustawienie słupków nieruchomych ZAP-01-SC-UL/PL/SK/PA (ilość pozostawiono do decyzji ZDM na zakończenie budowy)</t>
  </si>
  <si>
    <t>cena rynkowa</t>
  </si>
  <si>
    <t>KNR-W 2-01 0113-03</t>
  </si>
  <si>
    <t>R*0,955</t>
  </si>
  <si>
    <t>KNR 2-31 0807-03</t>
  </si>
  <si>
    <t>KNR 2-31 0806-06</t>
  </si>
  <si>
    <t>KNR AT-03 0106-01</t>
  </si>
  <si>
    <t>KNR 2-31 0813-05</t>
  </si>
  <si>
    <t>KNR 4-04 1103-04 1103-05</t>
  </si>
  <si>
    <t>analogia</t>
  </si>
  <si>
    <t>KNK 2-06 0811-07</t>
  </si>
  <si>
    <t>KNR 2-31 0801-03</t>
  </si>
  <si>
    <t>KNR-W 2-02 1017-01</t>
  </si>
  <si>
    <t>KNR 2-31 0703-03</t>
  </si>
  <si>
    <t>KNR-W 2-25 0419-05</t>
  </si>
  <si>
    <t>45111200-0</t>
  </si>
  <si>
    <t>KNR-W 2-01 0201-14 0210-04</t>
  </si>
  <si>
    <t>KNR 2-31 0103-04</t>
  </si>
  <si>
    <t>KNR 2-31 0105-03 0105-04</t>
  </si>
  <si>
    <t>KNR AT-03 0202-01</t>
  </si>
  <si>
    <t>KNR AT-03 0202-02</t>
  </si>
  <si>
    <t>KNR 2-31 0114-05 0114-06</t>
  </si>
  <si>
    <t>KNR 2-31 0111-01 0111-02</t>
  </si>
  <si>
    <t>KNR 2-31 0109-03</t>
  </si>
  <si>
    <t>KNNR 6 0110-03</t>
  </si>
  <si>
    <t>KNR 2-31 0302-05</t>
  </si>
  <si>
    <t>KNR 2-31 0302-01</t>
  </si>
  <si>
    <t>KNR 2-31 0309-05</t>
  </si>
  <si>
    <t>KNR 2-31 0311-01 0311-02</t>
  </si>
  <si>
    <t>KNR 2-31 0310-05 0310-06</t>
  </si>
  <si>
    <t>KNR AT-03 0102-02 + KNR 4-01 0108-11 0108-12</t>
  </si>
  <si>
    <t>KNR 2-01 0510-01 0510-02</t>
  </si>
  <si>
    <t>KNR AT-04 0204-01</t>
  </si>
  <si>
    <t>KNR 2-31 0702-02</t>
  </si>
  <si>
    <t>KNR 2-31 0703-02</t>
  </si>
  <si>
    <t>KNR AT-03 0402-01</t>
  </si>
  <si>
    <t>KNR 2-31 1406-05</t>
  </si>
  <si>
    <t>KNR 2-31 1406-04</t>
  </si>
  <si>
    <t>KNR 2-31 1406-03</t>
  </si>
  <si>
    <t>Podstawa</t>
  </si>
  <si>
    <t>D-10.01.01 Regulacja wysokościowa studzienek i zaworów</t>
  </si>
  <si>
    <t>Rozbiórka nawierzchni z kostki kamiennej</t>
  </si>
  <si>
    <t>KNR AT-03 0101-04</t>
  </si>
  <si>
    <t>Cięcie płyt kamiennych</t>
  </si>
  <si>
    <t>Humusowanie z obsianiem przy grubości warstwy humusu 10 cm z odkładu</t>
  </si>
  <si>
    <t>KNR 2-31 0404-05 + KNR 2-31 0402-04</t>
  </si>
  <si>
    <t>KNR 2-31 0309-06 + KNR 2-31 0105-07</t>
  </si>
  <si>
    <t>Wykonanie chodnika z płyt betonowych 50x50x7 na podsypce piaskowo-cementowej 1:4 z zagęszczeniem mechanicznym - 3 cm grubości warstwy po zagęszczeniu</t>
  </si>
  <si>
    <t>Regulacja wysokościowa studzienek i zaworów - telekomunikacyjnej</t>
  </si>
  <si>
    <t>Regulacja wysokościowa studzienek i zaworów - sieci wodociągowej</t>
  </si>
  <si>
    <t>D-01.02.01 Usunięcie drzew i krzaków</t>
  </si>
  <si>
    <t>KNR 2-01 0103-05</t>
  </si>
  <si>
    <t>D-01.02.01</t>
  </si>
  <si>
    <t>Ścinanie drzew piłą mechaniczną (śr. 46-55 cm)</t>
  </si>
  <si>
    <t>KNR 2-01 0105-05</t>
  </si>
  <si>
    <t>Mechaniczne karczowanie pni (śr. 46-55 cm)</t>
  </si>
  <si>
    <t>R*0,955*19,1</t>
  </si>
  <si>
    <t>KNNR 1 0107-01 0107-04</t>
  </si>
  <si>
    <t>Wywożenie dłużyc</t>
  </si>
  <si>
    <t>mp</t>
  </si>
  <si>
    <t>KNNR 1 0107-02 0107-05</t>
  </si>
  <si>
    <t>Wywożenie karpiny</t>
  </si>
  <si>
    <t>KNNR 1 0107-03 0107-05</t>
  </si>
  <si>
    <t>Wywożenie gałęzi</t>
  </si>
  <si>
    <t>d.2.3</t>
  </si>
  <si>
    <t>KNR 19-01 0106-06</t>
  </si>
  <si>
    <t>Rozbiórka nawierzchni z płyt kamiennych na odkład</t>
  </si>
  <si>
    <t>KNR 2-31 0109-03 0109-04</t>
  </si>
  <si>
    <t>Podbudowa z betonu C 8/10 gr. 15cm</t>
  </si>
  <si>
    <t>D-06.01.01</t>
  </si>
  <si>
    <t>Zaprawa ziemią urodzajną, gruboś warstwy 40 cm</t>
  </si>
  <si>
    <t>Przestawienie istniejącego oznakowania pionowego</t>
  </si>
  <si>
    <t>Ustawienie krawężników kamiennych(obniżone, wtopione) o wym. 20x30 cm na podsypce cem.piaskowej i ławie betonowej (beton C12/15) z oporem</t>
  </si>
  <si>
    <t>KNR 2-31 0404-05 + KNR 2-31 0402-04 0404-07</t>
  </si>
  <si>
    <t>Ustawienie krawężników kamiennych(obniżone, wtopione) o wym. 20x30 cm na podsypce cem.piaskowej i ławie betonowej (beton C12/15) z oporem - na łuku</t>
  </si>
  <si>
    <t>Regulacja wysokościowa studzienek i zaworów - sieci cieplnej</t>
  </si>
  <si>
    <t>KNR 4-05II 0219-02</t>
  </si>
  <si>
    <t>Dogęszczenie i regulacja przykanalikow oraz uszczelnienie</t>
  </si>
  <si>
    <t>D.08.01.01 Oporniki betonowe/kamienne (w zależności od uzgodnień ZDM na etapie projektu budowlanego)</t>
  </si>
  <si>
    <t>D-09.00.00 ZIELEŃ</t>
  </si>
  <si>
    <t>9.1</t>
  </si>
  <si>
    <t>D-09.01.01 Zieleń funkcjonalna i drogowa</t>
  </si>
  <si>
    <t>D-10.11.01 Mała architektura</t>
  </si>
  <si>
    <t>- kostka kamienna staroużytkowa, ul. Kwiatowa</t>
  </si>
  <si>
    <t>- nawierzchni z kostki kamiennej, chodnik i zjazd</t>
  </si>
  <si>
    <t>Rozbiórka nawierzchni z płyt betonowych - chodnik i zjazdy</t>
  </si>
  <si>
    <t>Wywiezienie materiału z terenu rozbiórki przy mechanicznym załadowaniu i wyładowaniu samochodem samowyładowczym - składowisko Inwestora</t>
  </si>
  <si>
    <t>Wywiezienie gruzu z terenu rozbiórki przy mechanicznym załadowaniu i wyładowaniu samochodem samowyładowczym</t>
  </si>
  <si>
    <t>Roboty ziemne wykonywane koparkami przedsiębiernymi o pojemności łyżki 1.20 m3 w gruncie kat. III z transportem urobku samochodami samowyładowczymi do 10 km</t>
  </si>
  <si>
    <t>KNR 2-31 0101-01 0101-02</t>
  </si>
  <si>
    <t>Mechaniczne wykonanie koryta głębokości 40 cm</t>
  </si>
  <si>
    <t>KNR-W 4-01 0109-06 0109-08</t>
  </si>
  <si>
    <t>Wywóz ziemi samochodami samowyładowczymi</t>
  </si>
  <si>
    <t>Wykonanie nawierzchni z płyt kamiennych staroużytkowych gr. 12 cm (materiał z placu składowego) - w tym załadunek, transport, przycięcie płyt - selekcja</t>
  </si>
  <si>
    <t>Słupki do znaków drogowych z rur stalowych o śr. 60,3 mm</t>
  </si>
  <si>
    <t>D-08.01.01</t>
  </si>
  <si>
    <t>Ustawienie oporników kamiennych o wym. 12x25 cm na podsypce cem.piaskowej i ławie betonowej (beton C12/15) z oporem</t>
  </si>
  <si>
    <t>Ława pod oporniki kamienne z oporem (beton C12/15)</t>
  </si>
  <si>
    <t>Wykonanie chodnika z płyt betonowych 50x50x7 na podsypce piaskowo-cementowej 1:4</t>
  </si>
  <si>
    <t>Podsypka cementowo-piaskowa z zagęszczeniem mechanicznym - 3 cm grubości warstwy po zagęszczeniu</t>
  </si>
  <si>
    <t>d.8.4</t>
  </si>
  <si>
    <t>D-09.01.01</t>
  </si>
  <si>
    <t>Wykonanie trawników z nawierzchni ziemi urodzajnej</t>
  </si>
  <si>
    <t>d.9.1</t>
  </si>
  <si>
    <t>KNR 2-21 0211-01</t>
  </si>
  <si>
    <t>Ściółkowanie rabat</t>
  </si>
  <si>
    <t>KNR 2-11 0604-11</t>
  </si>
  <si>
    <t>Wykonanie nasadzeń rekompensujących - Klon polny 'Elsrijk' obwód pnia 16-18 cm, korona wys. 220-250 cm</t>
  </si>
  <si>
    <t>KNR 2-21 0414-02</t>
  </si>
  <si>
    <t>Nasadzenie krzewów niskich oraz założenie terenów zielonych</t>
  </si>
  <si>
    <t>- tawuła japońska odm. Goldflame - 47 szt.,</t>
  </si>
  <si>
    <t>- tawuła szara odm. Grefsheim - 324 szt.</t>
  </si>
  <si>
    <t>- ognik szkarłatny odm. Kuntayi - 220 szt.</t>
  </si>
  <si>
    <t>d.10</t>
  </si>
  <si>
    <t>Regulacja wysokościowa studzienek i zaworów - sieci kanalizacyjnej</t>
  </si>
  <si>
    <t>Regulacja wysokościowa studzienek - sieci elektroenergetycznej</t>
  </si>
  <si>
    <t>KNR 2-21 0606-02</t>
  </si>
  <si>
    <t>Katalog mebli miejskich</t>
  </si>
  <si>
    <t>Kosze na śmieci - typu KOS-05-CHO-UL</t>
  </si>
  <si>
    <t>d.11</t>
  </si>
  <si>
    <t>KNR 2-21 0607-01</t>
  </si>
  <si>
    <t>Ławki parkowe - typu LAW-07-SCHO-UL</t>
  </si>
  <si>
    <t>D-10.11.01</t>
  </si>
  <si>
    <t>Doświetlacze piwniczne - montaż zdemontowanych</t>
  </si>
  <si>
    <t>KNR 2-23 0310-04</t>
  </si>
  <si>
    <t>Stojaki rowerowe</t>
  </si>
  <si>
    <t>D-01.02.04 </t>
  </si>
  <si>
    <t>wraz z utrzymaniem organizacji ruchu na czas budowy i zabezpieczenia robót</t>
  </si>
  <si>
    <t>D-05.03.05c</t>
  </si>
  <si>
    <t>D-10.01.01</t>
  </si>
  <si>
    <t> D-01.02.04</t>
  </si>
  <si>
    <t>D-05.03.01 </t>
  </si>
  <si>
    <t>Układ drogowy bez warstwy ścieralnej (Odcinek od Ul. Krakowskiej do ul. Kwiatowej )</t>
  </si>
  <si>
    <t>D-02.00.00 ROBOTY ZIEMNE</t>
  </si>
  <si>
    <t>Układ drogowy bez warstwy ścieralnej (odcinek od ul. Kwiatowej do ul. Strzeleckiej wraz z odnogą ul. Strzałowej)</t>
  </si>
  <si>
    <t xml:space="preserve">KOSZTORYS INWESTORSKI </t>
  </si>
  <si>
    <t>Warstwa ścieralna ( na całym odcinku ul Rybaki)</t>
  </si>
  <si>
    <t>KOSZTORYS INWESTORSKI</t>
  </si>
  <si>
    <t>Stała Organizacja Ruchu</t>
  </si>
  <si>
    <t>Zieleń oraz zagospodarowanie terenu</t>
  </si>
  <si>
    <t>Kolizje  teletechniczne</t>
  </si>
  <si>
    <t>Kanalizacja deszczowa</t>
  </si>
  <si>
    <t>Przebudowa kanalizacji ORANGE</t>
  </si>
  <si>
    <t>Część L</t>
  </si>
  <si>
    <t>Budowa kanalizacji kablowej pierwotnej z rur z tworzyw sztucznych w wykopie wykonanym mechanicznie w gruncie kat. III o liczbie warstw 2; liczbie rur 3; liczbie otworów 6</t>
  </si>
  <si>
    <t>Budowa studni kablowych magistralnych SKMP-3 z bloczków betonowych w gruncie kategorii III</t>
  </si>
  <si>
    <t>Wykonanie przepustów długości do 10 m pod drogami i torami prostoliniowo, przeciskiem hydraulicznym, z powrotnym wciąganiem rur HDPE śr. 110 mm - grunt kat. III-IV</t>
  </si>
  <si>
    <t>Wykonanie przepustów pod drogami i torami prostoliniowo, przeciskiem hydraulicznym, z powrotnym wciąganiem rur HDPE śr. 110 mm - grunt kat. III-IV - dodatek za każdy 1 m powyżej 10</t>
  </si>
  <si>
    <t>Mechaniczna rozbiórka studni kablowych SKMP-3 przy przebudowie, studnia prefabrykowana</t>
  </si>
  <si>
    <t>Likwidacja ciągów kanalizacji kablowej z bloków betonowych w gruncie kat. III, 2 warstwy w ciągu kanalizacji, 3 otwory w bloku, 6 otworów w ciągu kanalizacji</t>
  </si>
  <si>
    <t>Likwidacja ciągów kanalizacji kablowej z bloków betonowych w gruncie kat. III, 1 warstwa w ciągu kanalizacji, 2 otwory w bloku, 2 otwory w ciągu kanalizacji</t>
  </si>
  <si>
    <t>Budowa gardeł dodatkowych z kostki betonowej (bloczków) dla studni kablowych magistralnych SKM-3 w gruncie kategorii III</t>
  </si>
  <si>
    <t>Przebudowa kabli miedzianych ORANGE</t>
  </si>
  <si>
    <t>Mechaniczna rozbiórka nawierzchni z płyt drogowych betonowych sześciokątnych lub kwadratowych gr. 12 i 15 cm bez względu na rodzaj spoinowania i podsypki z wywozem na odl. do 1 km</t>
  </si>
  <si>
    <t>Wciąganie ręczne kabla wypełnionego w powłoce termoplastycznej o śr. do 30 mm w otwór wolny kanalizacji kablowej</t>
  </si>
  <si>
    <t>Wciąganie mechaniczne kabla wypełnionego w powłoce termoplastycznej o śr. do 50 mm w otwór wolny kanalizacji kablowej</t>
  </si>
  <si>
    <t>Wyciąganie kabla o śr. do 30 mm w powłoce termoplastycznej z kanalizacji kablowej - otwór wypełniony 1 kablem</t>
  </si>
  <si>
    <t>Wyciąganie kabla o śr. do 70 mm w powłoce termoplastycznej z kanalizacji kablowej - otwór wypełniony 1 kablem</t>
  </si>
  <si>
    <t>Montaż złączy równoległych kabli wypełnionych ułożonych w kanalizacji kablowej z zastosowaniem pojedynczych łączników żył i termokurczliwych osłon wzmocnionych na kablu o 100 parach</t>
  </si>
  <si>
    <t>Montaż złączy równoległych kabli wypełnionych ułożonych w kanalizacji kablowej z zastosowaniem pojedynczych łączników żył i termokurczliwych osłon wzmocnionych na kablu o 30 parach</t>
  </si>
  <si>
    <t>Montaż złączy równoległych kabli wypełnionych ułożonych w kanalizacji kablowej z zastosowaniem pojedynczych łączników żył i termokurczliwych osłon wzmocnionych na kablu o 10 parach</t>
  </si>
  <si>
    <t>Montaż złączy równoległych kabli wypełnionych ułożonych w kanalizacji kablowej z zastosowaniem modułowych łączników żył i termokurczliwych osłon wzmocnionych na kablu o 800 parach</t>
  </si>
  <si>
    <t>złącz.</t>
  </si>
  <si>
    <t>Przebudowa kanalizacji INEA</t>
  </si>
  <si>
    <t>Otwarcie i zamknięcie muf złączowych odgałęźnych kabli światłowodowych - dodatkowe nakłady do tablicy 0608 na 1 kabel odgałęźny</t>
  </si>
  <si>
    <t>Łączenie światłowodów tubowych kabli odgałęźnych wprowadzonych dodatkowo do złącza; jeden łączony światłowód</t>
  </si>
  <si>
    <t>kab.odg.</t>
  </si>
  <si>
    <t>Otwarcie muf złączowych przelotowych skręcanych zamkniętych na stałe kabli światłowodowych w kanalizacji kablowej</t>
  </si>
  <si>
    <t>Łączenie światłowodów tubowych kabli odgałęźnych wprowadzonych dodatkowo do złącza; każdy następny łączony światłowód</t>
  </si>
  <si>
    <t>Zarabianie i podłączanie kabli o śr. 20 mm do gniazd współosiowych</t>
  </si>
  <si>
    <t>Przebudowa kabli EAST&amp;WEST</t>
  </si>
  <si>
    <t>Budowa kanalizacji kablowej pierwotnej z rur z tworzyw sztucznych w wykopie wykonanym mechanicznie w gruncie kat. III o liczbie warstw 1; liczbie rur 1; liczbie otworów 1</t>
  </si>
  <si>
    <t>Likwidacja ciągów kanalizacji kablowej z bloków betonowych w gruncie kat. III, 1 warstwa w ciągu kanalizacji, 1 otwór w bloku, 1 otwór w ciągu kanalizacji - analogia</t>
  </si>
  <si>
    <t>Przebudowa kabli INEA</t>
  </si>
  <si>
    <t>Pomiary reflektometryczne linii światłowodowych końcowe z przełącznicy - odcinek regeneratorowy (1 zmierzony światłowód)</t>
  </si>
  <si>
    <t>odc.</t>
  </si>
  <si>
    <t>Pomiary reflektometryczne linii światłowodowych końcowe z przełącznicy - odcinek regeneratorowy (każdy następny zmierzony światłowód)</t>
  </si>
  <si>
    <t>ST.03.02.01</t>
  </si>
  <si>
    <t xml:space="preserve">Roboty ziemne </t>
  </si>
  <si>
    <t>Wykopy oraz przekopy wykonywane na odkład koparkami podsiębiernymi o pojemności łyżki 0,40 m3, w gruncie kategorii: III, z transportem urobku samochodami samowyładowczymi o ładowności do 5 t, na składowisko Wykonawcy.</t>
  </si>
  <si>
    <t xml:space="preserve">Pełne umocnienie pionowych ścian wykopów liniowych za pomocą konstrukcji słupowej/palami szalunkowymi wraz z rozbiórką, przy szerokości wykopu do 1,0 m i głębokości do 3,0 m: grunt kat. III-IV. </t>
  </si>
  <si>
    <t>Podłoża z materiałów sypkich pod kanały i obiekty - grubość podłoża: 15 cm. Materiał z dokopu (zakupiony)</t>
  </si>
  <si>
    <t>Podłoża z materiałów sypkich pod kanały i obiekty - grubość podłoża: 30 cm - obsypka piaskowa ponad wierzch rury. Materiał z dokopu (zakupiony)</t>
  </si>
  <si>
    <t xml:space="preserve">Zasypanie wykopów fundament.podłużnych,punktowych, rowów, wykopów obiektowych, w gruncie kat.III-IV, z zagęszczeniem mechanicznym spycharkami, spycharkami: 74 kW /100 KM/-grub.zagęszczanej warstwy 30 cm, z transportem materiału samochodami samowyładowczymi o ładowności do 5 t, wraz z zakupem materiału. Materiał z dokopu (zakupiony) Zasypka do spodu konstrukcji jezdni. </t>
  </si>
  <si>
    <t xml:space="preserve">Prace montażowe </t>
  </si>
  <si>
    <t>Wykonanie kanału z rur PVC SDR34 SN8 kl. S (lita) Dz200/5,9 mm</t>
  </si>
  <si>
    <t>Wykonanie studni wpustowej, betonowej prefabrykowanej DN500 mm (w świetle) z osadnikiem wysokości 1,0m poniżej wylotu przykanalika ze studzienki wraz z wpustem żeliwnym kl. D400,</t>
  </si>
  <si>
    <t>Zabezpieczenie istniejących sieci na czas robót</t>
  </si>
  <si>
    <t xml:space="preserve">Próba wodna szczelności kanałów rurowych /długość próbnego odcinka rurociągu  </t>
  </si>
  <si>
    <t>Istniejąca kanalizacja do likwidacji</t>
  </si>
  <si>
    <t>Istniejący wpust do likwidacji</t>
  </si>
  <si>
    <t>szt</t>
  </si>
  <si>
    <t>kpl</t>
  </si>
  <si>
    <t>próba</t>
  </si>
  <si>
    <t>Całość</t>
  </si>
  <si>
    <t>Etap</t>
  </si>
  <si>
    <t>Etap I</t>
  </si>
  <si>
    <t>Etap II</t>
  </si>
  <si>
    <t>Etap III</t>
  </si>
  <si>
    <t>Etap IV</t>
  </si>
  <si>
    <t>Etap V</t>
  </si>
  <si>
    <t>Etap VI</t>
  </si>
  <si>
    <t>Etap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</si>
</sst>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0.000"/>
  </numFmts>
  <fonts count="15">
    <font>
      <sz val="11"/>
      <color theme="1"/>
      <name val="Czcionka tekstu podstawowego"/>
      <family val="2"/>
      <charset val="238"/>
    </font>
    <font>
      <sz val="8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u/>
      <sz val="11"/>
      <color theme="1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80000"/>
      <name val="Arial"/>
      <family val="2"/>
      <charset val="238"/>
    </font>
    <font>
      <b/>
      <sz val="9"/>
      <color rgb="FF08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D9D9D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8">
    <xf numFmtId="0" fontId="0" fillId="0" borderId="0"/>
    <xf numFmtId="44" fontId="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44" fontId="6" fillId="0" borderId="0" xfId="1" applyFont="1" applyAlignment="1">
      <alignment vertical="center" wrapText="1"/>
    </xf>
    <xf numFmtId="44" fontId="6" fillId="0" borderId="0" xfId="0" applyNumberFormat="1" applyFont="1" applyAlignment="1">
      <alignment vertical="center" wrapText="1"/>
    </xf>
    <xf numFmtId="44" fontId="1" fillId="0" borderId="0" xfId="1" applyFont="1" applyAlignment="1">
      <alignment vertical="center" wrapText="1"/>
    </xf>
    <xf numFmtId="44" fontId="1" fillId="0" borderId="0" xfId="0" applyNumberFormat="1" applyFont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3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6" xfId="0" quotePrefix="1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7" xfId="0" quotePrefix="1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 wrapText="1"/>
    </xf>
    <xf numFmtId="44" fontId="6" fillId="0" borderId="0" xfId="1" applyFont="1" applyAlignment="1">
      <alignment horizontal="center" vertical="center" wrapText="1"/>
    </xf>
    <xf numFmtId="44" fontId="6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vertical="center" wrapText="1"/>
    </xf>
    <xf numFmtId="4" fontId="1" fillId="0" borderId="7" xfId="0" applyNumberFormat="1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10" fillId="3" borderId="9" xfId="0" applyNumberFormat="1" applyFont="1" applyFill="1" applyBorder="1" applyAlignment="1" applyProtection="1">
      <alignment horizontal="center" vertical="center"/>
    </xf>
    <xf numFmtId="0" fontId="10" fillId="3" borderId="9" xfId="0" applyNumberFormat="1" applyFont="1" applyFill="1" applyBorder="1" applyAlignment="1" applyProtection="1">
      <alignment horizontal="center" vertical="center" wrapText="1"/>
    </xf>
    <xf numFmtId="0" fontId="11" fillId="3" borderId="9" xfId="0" applyFont="1" applyFill="1" applyBorder="1" applyAlignment="1" applyProtection="1">
      <alignment horizontal="center" vertical="center" wrapText="1"/>
      <protection locked="0"/>
    </xf>
    <xf numFmtId="0" fontId="11" fillId="3" borderId="9" xfId="0" applyNumberFormat="1" applyFont="1" applyFill="1" applyBorder="1" applyAlignment="1" applyProtection="1">
      <alignment horizontal="center" vertical="center"/>
    </xf>
    <xf numFmtId="4" fontId="11" fillId="3" borderId="9" xfId="0" applyNumberFormat="1" applyFont="1" applyFill="1" applyBorder="1" applyAlignment="1" applyProtection="1">
      <alignment horizontal="center" vertical="center"/>
    </xf>
    <xf numFmtId="0" fontId="11" fillId="3" borderId="9" xfId="0" applyNumberFormat="1" applyFont="1" applyFill="1" applyBorder="1" applyAlignment="1" applyProtection="1">
      <alignment horizontal="center" vertical="center" wrapText="1"/>
    </xf>
    <xf numFmtId="4" fontId="11" fillId="0" borderId="9" xfId="0" applyNumberFormat="1" applyFont="1" applyFill="1" applyBorder="1" applyAlignment="1" applyProtection="1">
      <alignment horizontal="center" vertical="center" wrapText="1"/>
    </xf>
    <xf numFmtId="0" fontId="11" fillId="0" borderId="9" xfId="0" applyNumberFormat="1" applyFont="1" applyFill="1" applyBorder="1" applyAlignment="1" applyProtection="1">
      <alignment horizontal="center" vertical="center"/>
    </xf>
    <xf numFmtId="0" fontId="11" fillId="3" borderId="9" xfId="0" applyFont="1" applyFill="1" applyBorder="1" applyAlignment="1">
      <alignment horizontal="center" vertical="center" wrapText="1"/>
    </xf>
    <xf numFmtId="164" fontId="11" fillId="0" borderId="9" xfId="0" applyNumberFormat="1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9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0" fontId="10" fillId="4" borderId="9" xfId="0" applyNumberFormat="1" applyFont="1" applyFill="1" applyBorder="1" applyAlignment="1" applyProtection="1">
      <alignment vertical="center" wrapText="1"/>
    </xf>
    <xf numFmtId="4" fontId="10" fillId="4" borderId="9" xfId="0" applyNumberFormat="1" applyFont="1" applyFill="1" applyBorder="1" applyAlignment="1" applyProtection="1">
      <alignment vertical="center" wrapText="1"/>
    </xf>
    <xf numFmtId="0" fontId="2" fillId="2" borderId="9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horizontal="center" vertical="center" wrapText="1"/>
    </xf>
    <xf numFmtId="0" fontId="12" fillId="5" borderId="9" xfId="0" applyFont="1" applyFill="1" applyBorder="1" applyAlignment="1">
      <alignment horizontal="center" vertical="center" wrapText="1"/>
    </xf>
    <xf numFmtId="0" fontId="14" fillId="5" borderId="9" xfId="0" applyFont="1" applyFill="1" applyBorder="1" applyAlignment="1">
      <alignment horizontal="center" vertical="center" wrapText="1"/>
    </xf>
    <xf numFmtId="4" fontId="2" fillId="2" borderId="9" xfId="0" applyNumberFormat="1" applyFont="1" applyFill="1" applyBorder="1" applyAlignment="1">
      <alignment vertical="center" wrapText="1"/>
    </xf>
    <xf numFmtId="2" fontId="11" fillId="3" borderId="9" xfId="0" applyNumberFormat="1" applyFont="1" applyFill="1" applyBorder="1" applyAlignment="1" applyProtection="1">
      <alignment horizontal="right" vertical="center"/>
    </xf>
    <xf numFmtId="4" fontId="11" fillId="3" borderId="9" xfId="0" applyNumberFormat="1" applyFont="1" applyFill="1" applyBorder="1" applyAlignment="1" applyProtection="1">
      <alignment horizontal="right" vertical="center"/>
    </xf>
    <xf numFmtId="164" fontId="11" fillId="3" borderId="9" xfId="0" applyNumberFormat="1" applyFont="1" applyFill="1" applyBorder="1" applyAlignment="1" applyProtection="1">
      <alignment horizontal="right" vertical="center"/>
    </xf>
    <xf numFmtId="2" fontId="11" fillId="3" borderId="9" xfId="0" applyNumberFormat="1" applyFont="1" applyFill="1" applyBorder="1" applyAlignment="1" applyProtection="1">
      <alignment horizontal="right" vertical="center" wrapText="1"/>
    </xf>
    <xf numFmtId="2" fontId="11" fillId="3" borderId="9" xfId="0" quotePrefix="1" applyNumberFormat="1" applyFont="1" applyFill="1" applyBorder="1" applyAlignment="1">
      <alignment horizontal="right" vertical="center" wrapText="1"/>
    </xf>
    <xf numFmtId="4" fontId="11" fillId="3" borderId="9" xfId="0" quotePrefix="1" applyNumberFormat="1" applyFont="1" applyFill="1" applyBorder="1" applyAlignment="1">
      <alignment horizontal="right" vertical="center" wrapText="1"/>
    </xf>
    <xf numFmtId="2" fontId="11" fillId="0" borderId="9" xfId="0" applyNumberFormat="1" applyFont="1" applyFill="1" applyBorder="1" applyAlignment="1" applyProtection="1">
      <alignment horizontal="right" vertical="center"/>
    </xf>
    <xf numFmtId="4" fontId="11" fillId="0" borderId="9" xfId="0" applyNumberFormat="1" applyFont="1" applyFill="1" applyBorder="1" applyAlignment="1" applyProtection="1">
      <alignment horizontal="right" vertical="center"/>
    </xf>
    <xf numFmtId="0" fontId="11" fillId="0" borderId="9" xfId="0" applyNumberFormat="1" applyFont="1" applyFill="1" applyBorder="1" applyAlignment="1" applyProtection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3" fillId="0" borderId="9" xfId="0" applyFont="1" applyBorder="1" applyAlignment="1">
      <alignment horizontal="right" vertical="center" wrapText="1"/>
    </xf>
    <xf numFmtId="4" fontId="13" fillId="0" borderId="9" xfId="0" applyNumberFormat="1" applyFont="1" applyBorder="1" applyAlignment="1">
      <alignment horizontal="right" vertical="center" wrapText="1"/>
    </xf>
    <xf numFmtId="4" fontId="2" fillId="2" borderId="6" xfId="0" applyNumberFormat="1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vertical="center" wrapText="1"/>
    </xf>
    <xf numFmtId="4" fontId="3" fillId="3" borderId="9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vertical="center" wrapText="1"/>
    </xf>
    <xf numFmtId="0" fontId="9" fillId="0" borderId="0" xfId="0" applyFont="1" applyAlignment="1">
      <alignment horizontal="left"/>
    </xf>
    <xf numFmtId="4" fontId="10" fillId="4" borderId="11" xfId="0" applyNumberFormat="1" applyFont="1" applyFill="1" applyBorder="1" applyAlignment="1" applyProtection="1">
      <alignment horizontal="left" vertical="center" wrapText="1"/>
    </xf>
    <xf numFmtId="4" fontId="10" fillId="4" borderId="12" xfId="0" applyNumberFormat="1" applyFont="1" applyFill="1" applyBorder="1" applyAlignment="1" applyProtection="1">
      <alignment horizontal="left" vertical="center" wrapText="1"/>
    </xf>
    <xf numFmtId="0" fontId="10" fillId="4" borderId="9" xfId="0" applyNumberFormat="1" applyFont="1" applyFill="1" applyBorder="1" applyAlignment="1" applyProtection="1">
      <alignment horizontal="left" vertical="center" wrapText="1"/>
    </xf>
    <xf numFmtId="0" fontId="10" fillId="4" borderId="10" xfId="0" applyNumberFormat="1" applyFont="1" applyFill="1" applyBorder="1" applyAlignment="1" applyProtection="1">
      <alignment horizontal="left" vertical="center" wrapText="1"/>
    </xf>
    <xf numFmtId="0" fontId="10" fillId="4" borderId="11" xfId="0" applyNumberFormat="1" applyFont="1" applyFill="1" applyBorder="1" applyAlignment="1" applyProtection="1">
      <alignment horizontal="left" vertical="center" wrapText="1"/>
    </xf>
    <xf numFmtId="0" fontId="10" fillId="4" borderId="12" xfId="0" applyNumberFormat="1" applyFont="1" applyFill="1" applyBorder="1" applyAlignment="1" applyProtection="1">
      <alignment horizontal="left" vertical="center" wrapText="1"/>
    </xf>
    <xf numFmtId="4" fontId="10" fillId="4" borderId="10" xfId="0" applyNumberFormat="1" applyFont="1" applyFill="1" applyBorder="1" applyAlignment="1" applyProtection="1">
      <alignment horizontal="left" vertical="center" wrapText="1"/>
    </xf>
    <xf numFmtId="0" fontId="12" fillId="5" borderId="10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2" xfId="0" applyFont="1" applyFill="1" applyBorder="1" applyAlignment="1">
      <alignment horizontal="center"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4" fillId="5" borderId="12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</cellXfs>
  <cellStyles count="38">
    <cellStyle name="Hiperłącze" xfId="2" builtinId="8" hidden="1"/>
    <cellStyle name="Hiperłącze" xfId="4" builtinId="8" hidden="1"/>
    <cellStyle name="Hiperłącze" xfId="6" builtinId="8" hidden="1"/>
    <cellStyle name="Hiperłącze" xfId="8" builtinId="8" hidden="1"/>
    <cellStyle name="Hiperłącze" xfId="10" builtinId="8" hidden="1"/>
    <cellStyle name="Hiperłącze" xfId="12" builtinId="8" hidden="1"/>
    <cellStyle name="Hiperłącze" xfId="14" builtinId="8" hidden="1"/>
    <cellStyle name="Hiperłącze" xfId="16" builtinId="8" hidden="1"/>
    <cellStyle name="Hiperłącze" xfId="18" builtinId="8" hidden="1"/>
    <cellStyle name="Hiperłącze" xfId="20" builtinId="8" hidden="1"/>
    <cellStyle name="Hiperłącze" xfId="22" builtinId="8" hidden="1"/>
    <cellStyle name="Hiperłącze" xfId="24" builtinId="8" hidden="1"/>
    <cellStyle name="Hiperłącze" xfId="26" builtinId="8" hidden="1"/>
    <cellStyle name="Hiperłącze" xfId="28" builtinId="8" hidden="1"/>
    <cellStyle name="Hiperłącze" xfId="30" builtinId="8" hidden="1"/>
    <cellStyle name="Hiperłącze" xfId="32" builtinId="8" hidden="1"/>
    <cellStyle name="Hiperłącze" xfId="34" builtinId="8" hidden="1"/>
    <cellStyle name="Hiperłącze" xfId="36" builtinId="8" hidden="1"/>
    <cellStyle name="Normalny" xfId="0" builtinId="0"/>
    <cellStyle name="Odwiedzone hiperłącze" xfId="3" builtinId="9" hidden="1"/>
    <cellStyle name="Odwiedzone hiperłącze" xfId="5" builtinId="9" hidden="1"/>
    <cellStyle name="Odwiedzone hiperłącze" xfId="7" builtinId="9" hidden="1"/>
    <cellStyle name="Odwiedzone hiperłącze" xfId="9" builtinId="9" hidden="1"/>
    <cellStyle name="Odwiedzone hiperłącze" xfId="11" builtinId="9" hidden="1"/>
    <cellStyle name="Odwiedzone hiperłącze" xfId="13" builtinId="9" hidden="1"/>
    <cellStyle name="Odwiedzone hiperłącze" xfId="15" builtinId="9" hidden="1"/>
    <cellStyle name="Odwiedzone hiperłącze" xfId="17" builtinId="9" hidden="1"/>
    <cellStyle name="Odwiedzone hiperłącze" xfId="19" builtinId="9" hidden="1"/>
    <cellStyle name="Odwiedzone hiperłącze" xfId="21" builtinId="9" hidden="1"/>
    <cellStyle name="Odwiedzone hiperłącze" xfId="23" builtinId="9" hidden="1"/>
    <cellStyle name="Odwiedzone hiperłącze" xfId="25" builtinId="9" hidden="1"/>
    <cellStyle name="Odwiedzone hiperłącze" xfId="27" builtinId="9" hidden="1"/>
    <cellStyle name="Odwiedzone hiperłącze" xfId="29" builtinId="9" hidden="1"/>
    <cellStyle name="Odwiedzone hiperłącze" xfId="31" builtinId="9" hidden="1"/>
    <cellStyle name="Odwiedzone hiperłącze" xfId="33" builtinId="9" hidden="1"/>
    <cellStyle name="Odwiedzone hiperłącze" xfId="35" builtinId="9" hidden="1"/>
    <cellStyle name="Odwiedzone hiperłącze" xfId="37" builtinId="9" hidden="1"/>
    <cellStyle name="Walutowy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abSelected="1" zoomScale="85" zoomScaleNormal="85" zoomScalePageLayoutView="150" workbookViewId="0">
      <selection activeCell="C2" sqref="C2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6" style="2" customWidth="1"/>
    <col min="5" max="5" width="7" style="1" customWidth="1"/>
    <col min="6" max="6" width="9.75" style="29" customWidth="1"/>
    <col min="7" max="7" width="10" style="2" customWidth="1"/>
    <col min="8" max="8" width="12.375" style="29" customWidth="1"/>
    <col min="9" max="9" width="11.375" style="2" customWidth="1"/>
    <col min="10" max="10" width="10.875" style="24" customWidth="1"/>
    <col min="11" max="11" width="9.75" style="2" bestFit="1" customWidth="1"/>
    <col min="12" max="16384" width="8.75" style="2"/>
  </cols>
  <sheetData>
    <row r="1" spans="1:10">
      <c r="A1" s="71" t="s">
        <v>270</v>
      </c>
      <c r="B1" s="71"/>
      <c r="C1" s="71"/>
      <c r="D1" s="71"/>
      <c r="E1" s="71"/>
      <c r="F1" s="71"/>
      <c r="G1" s="71"/>
      <c r="H1" s="71"/>
    </row>
    <row r="3" spans="1:10">
      <c r="A3" s="70" t="s">
        <v>273</v>
      </c>
      <c r="B3" s="70"/>
      <c r="C3" s="70"/>
      <c r="D3" s="70"/>
      <c r="E3" s="70"/>
      <c r="F3" s="70"/>
      <c r="G3" s="70"/>
      <c r="H3" s="70"/>
      <c r="J3" s="2"/>
    </row>
    <row r="4" spans="1:10" ht="14.1" customHeight="1">
      <c r="A4" s="72" t="s">
        <v>270</v>
      </c>
      <c r="B4" s="72"/>
      <c r="C4" s="72"/>
      <c r="D4" s="72"/>
      <c r="E4" s="72"/>
      <c r="F4" s="72"/>
      <c r="G4" s="72"/>
      <c r="H4" s="72"/>
      <c r="J4" s="2"/>
    </row>
    <row r="5" spans="1:10" ht="22.5">
      <c r="A5" s="3" t="s">
        <v>0</v>
      </c>
      <c r="B5" s="3" t="s">
        <v>177</v>
      </c>
      <c r="C5" s="3" t="s">
        <v>13</v>
      </c>
      <c r="D5" s="3" t="s">
        <v>4</v>
      </c>
      <c r="E5" s="3" t="s">
        <v>23</v>
      </c>
      <c r="F5" s="26" t="s">
        <v>5</v>
      </c>
      <c r="G5" s="3" t="s">
        <v>6</v>
      </c>
      <c r="H5" s="26" t="s">
        <v>7</v>
      </c>
      <c r="J5" s="2"/>
    </row>
    <row r="6" spans="1:10">
      <c r="A6" s="67" t="s">
        <v>92</v>
      </c>
      <c r="B6" s="68"/>
      <c r="C6" s="68"/>
      <c r="D6" s="68"/>
      <c r="E6" s="68"/>
      <c r="F6" s="68"/>
      <c r="G6" s="68"/>
      <c r="H6" s="69"/>
      <c r="J6" s="2"/>
    </row>
    <row r="7" spans="1:10">
      <c r="A7" s="3">
        <v>1</v>
      </c>
      <c r="B7" s="3" t="s">
        <v>93</v>
      </c>
      <c r="C7" s="3" t="s">
        <v>93</v>
      </c>
      <c r="D7" s="67" t="s">
        <v>60</v>
      </c>
      <c r="E7" s="68"/>
      <c r="F7" s="68"/>
      <c r="G7" s="68"/>
      <c r="H7" s="69"/>
      <c r="J7" s="2"/>
    </row>
    <row r="8" spans="1:10" ht="22.5">
      <c r="A8" s="14">
        <v>1</v>
      </c>
      <c r="B8" s="14"/>
      <c r="C8" s="14" t="s">
        <v>74</v>
      </c>
      <c r="D8" s="9" t="s">
        <v>265</v>
      </c>
      <c r="E8" s="14" t="s">
        <v>62</v>
      </c>
      <c r="F8" s="10">
        <f>1*0.34</f>
        <v>0.34</v>
      </c>
      <c r="G8" s="10"/>
      <c r="H8" s="10">
        <f>F8*G8</f>
        <v>0</v>
      </c>
      <c r="J8" s="2"/>
    </row>
    <row r="9" spans="1:10">
      <c r="A9" s="15" t="s">
        <v>61</v>
      </c>
      <c r="B9" s="15" t="s">
        <v>139</v>
      </c>
      <c r="C9" s="13"/>
      <c r="D9" s="12"/>
      <c r="E9" s="13"/>
      <c r="F9" s="27"/>
      <c r="G9" s="12"/>
      <c r="H9" s="27"/>
      <c r="J9" s="2"/>
    </row>
    <row r="10" spans="1:10">
      <c r="A10" s="3">
        <v>2</v>
      </c>
      <c r="B10" s="3" t="s">
        <v>9</v>
      </c>
      <c r="C10" s="3" t="s">
        <v>93</v>
      </c>
      <c r="D10" s="67" t="s">
        <v>16</v>
      </c>
      <c r="E10" s="68"/>
      <c r="F10" s="68"/>
      <c r="G10" s="68"/>
      <c r="H10" s="69"/>
      <c r="J10" s="2"/>
    </row>
    <row r="11" spans="1:10">
      <c r="A11" s="3" t="s">
        <v>30</v>
      </c>
      <c r="B11" s="3" t="s">
        <v>93</v>
      </c>
      <c r="C11" s="3" t="s">
        <v>93</v>
      </c>
      <c r="D11" s="67" t="s">
        <v>83</v>
      </c>
      <c r="E11" s="68"/>
      <c r="F11" s="68"/>
      <c r="G11" s="68"/>
      <c r="H11" s="69"/>
      <c r="J11" s="2"/>
    </row>
    <row r="12" spans="1:10" ht="22.5">
      <c r="A12" s="14">
        <v>2</v>
      </c>
      <c r="B12" s="14" t="s">
        <v>140</v>
      </c>
      <c r="C12" s="14" t="s">
        <v>10</v>
      </c>
      <c r="D12" s="9" t="s">
        <v>21</v>
      </c>
      <c r="E12" s="14" t="s">
        <v>22</v>
      </c>
      <c r="F12" s="10">
        <f>0.8*0.34</f>
        <v>0.27200000000000002</v>
      </c>
      <c r="G12" s="10"/>
      <c r="H12" s="10">
        <f>F12*G12</f>
        <v>0</v>
      </c>
      <c r="J12" s="2"/>
    </row>
    <row r="13" spans="1:10">
      <c r="A13" s="15" t="s">
        <v>39</v>
      </c>
      <c r="B13" s="13"/>
      <c r="C13" s="13"/>
      <c r="D13" s="12"/>
      <c r="E13" s="13"/>
      <c r="F13" s="27"/>
      <c r="G13" s="12"/>
      <c r="H13" s="27"/>
      <c r="J13" s="2"/>
    </row>
    <row r="14" spans="1:10">
      <c r="A14" s="3" t="s">
        <v>48</v>
      </c>
      <c r="B14" s="3" t="s">
        <v>93</v>
      </c>
      <c r="C14" s="3" t="s">
        <v>93</v>
      </c>
      <c r="D14" s="67" t="s">
        <v>188</v>
      </c>
      <c r="E14" s="68"/>
      <c r="F14" s="68"/>
      <c r="G14" s="68"/>
      <c r="H14" s="69"/>
      <c r="J14" s="2"/>
    </row>
    <row r="15" spans="1:10" ht="22.5">
      <c r="A15" s="14">
        <v>3</v>
      </c>
      <c r="B15" s="14" t="s">
        <v>189</v>
      </c>
      <c r="C15" s="14" t="s">
        <v>190</v>
      </c>
      <c r="D15" s="9" t="s">
        <v>191</v>
      </c>
      <c r="E15" s="14" t="s">
        <v>11</v>
      </c>
      <c r="F15" s="10">
        <v>2</v>
      </c>
      <c r="G15" s="9"/>
      <c r="H15" s="10">
        <f>F15*G15</f>
        <v>0</v>
      </c>
      <c r="J15" s="2"/>
    </row>
    <row r="16" spans="1:10">
      <c r="A16" s="15" t="s">
        <v>53</v>
      </c>
      <c r="B16" s="13"/>
      <c r="C16" s="13"/>
      <c r="D16" s="11" t="s">
        <v>141</v>
      </c>
      <c r="E16" s="13"/>
      <c r="F16" s="27"/>
      <c r="G16" s="12"/>
      <c r="H16" s="27"/>
      <c r="J16" s="2"/>
    </row>
    <row r="17" spans="1:10" ht="22.5">
      <c r="A17" s="14">
        <v>4</v>
      </c>
      <c r="B17" s="14" t="s">
        <v>192</v>
      </c>
      <c r="C17" s="14" t="s">
        <v>190</v>
      </c>
      <c r="D17" s="9" t="s">
        <v>193</v>
      </c>
      <c r="E17" s="14" t="s">
        <v>11</v>
      </c>
      <c r="F17" s="10">
        <v>2</v>
      </c>
      <c r="G17" s="9"/>
      <c r="H17" s="10">
        <f>F17*G17</f>
        <v>0</v>
      </c>
      <c r="J17" s="2"/>
    </row>
    <row r="18" spans="1:10">
      <c r="A18" s="15" t="s">
        <v>53</v>
      </c>
      <c r="B18" s="13"/>
      <c r="C18" s="13"/>
      <c r="D18" s="11" t="s">
        <v>194</v>
      </c>
      <c r="E18" s="13"/>
      <c r="F18" s="27"/>
      <c r="G18" s="12"/>
      <c r="H18" s="27"/>
      <c r="J18" s="2"/>
    </row>
    <row r="19" spans="1:10" ht="22.5">
      <c r="A19" s="14">
        <v>5</v>
      </c>
      <c r="B19" s="14" t="s">
        <v>195</v>
      </c>
      <c r="C19" s="14" t="s">
        <v>190</v>
      </c>
      <c r="D19" s="9" t="s">
        <v>196</v>
      </c>
      <c r="E19" s="14" t="s">
        <v>197</v>
      </c>
      <c r="F19" s="10">
        <f>0.34*1.75</f>
        <v>0.59500000000000008</v>
      </c>
      <c r="G19" s="9"/>
      <c r="H19" s="10">
        <f>F19*G19</f>
        <v>0</v>
      </c>
      <c r="J19" s="2"/>
    </row>
    <row r="20" spans="1:10">
      <c r="A20" s="15" t="s">
        <v>53</v>
      </c>
      <c r="B20" s="13"/>
      <c r="C20" s="13"/>
      <c r="D20" s="12"/>
      <c r="E20" s="13"/>
      <c r="F20" s="27"/>
      <c r="G20" s="12"/>
      <c r="H20" s="27"/>
      <c r="J20" s="2"/>
    </row>
    <row r="21" spans="1:10" ht="22.5">
      <c r="A21" s="14">
        <v>6</v>
      </c>
      <c r="B21" s="14" t="s">
        <v>198</v>
      </c>
      <c r="C21" s="14" t="s">
        <v>190</v>
      </c>
      <c r="D21" s="9" t="s">
        <v>199</v>
      </c>
      <c r="E21" s="14" t="s">
        <v>197</v>
      </c>
      <c r="F21" s="10">
        <f>0.34*2.25</f>
        <v>0.76500000000000001</v>
      </c>
      <c r="G21" s="9"/>
      <c r="H21" s="10">
        <f>F21*G21</f>
        <v>0</v>
      </c>
      <c r="J21" s="2"/>
    </row>
    <row r="22" spans="1:10">
      <c r="A22" s="15" t="s">
        <v>53</v>
      </c>
      <c r="B22" s="13"/>
      <c r="C22" s="13"/>
      <c r="D22" s="12"/>
      <c r="E22" s="13"/>
      <c r="F22" s="27"/>
      <c r="G22" s="12"/>
      <c r="H22" s="27"/>
      <c r="J22" s="2"/>
    </row>
    <row r="23" spans="1:10" ht="22.5">
      <c r="A23" s="14">
        <v>7</v>
      </c>
      <c r="B23" s="14" t="s">
        <v>200</v>
      </c>
      <c r="C23" s="14" t="s">
        <v>190</v>
      </c>
      <c r="D23" s="9" t="s">
        <v>201</v>
      </c>
      <c r="E23" s="14" t="s">
        <v>197</v>
      </c>
      <c r="F23" s="10">
        <f>0.34*6.75</f>
        <v>2.2950000000000004</v>
      </c>
      <c r="G23" s="9"/>
      <c r="H23" s="10">
        <f>F23*G23</f>
        <v>0</v>
      </c>
      <c r="J23" s="2"/>
    </row>
    <row r="24" spans="1:10">
      <c r="A24" s="15" t="s">
        <v>53</v>
      </c>
      <c r="B24" s="13"/>
      <c r="C24" s="13"/>
      <c r="D24" s="12"/>
      <c r="E24" s="13"/>
      <c r="F24" s="27"/>
      <c r="G24" s="12"/>
      <c r="H24" s="27"/>
      <c r="J24" s="2"/>
    </row>
    <row r="25" spans="1:10">
      <c r="A25" s="3" t="s">
        <v>94</v>
      </c>
      <c r="B25" s="3" t="s">
        <v>93</v>
      </c>
      <c r="C25" s="3" t="s">
        <v>93</v>
      </c>
      <c r="D25" s="67" t="s">
        <v>29</v>
      </c>
      <c r="E25" s="68"/>
      <c r="F25" s="68"/>
      <c r="G25" s="68"/>
      <c r="H25" s="69"/>
      <c r="J25" s="2"/>
    </row>
    <row r="26" spans="1:10" ht="22.5">
      <c r="A26" s="14">
        <v>8</v>
      </c>
      <c r="B26" s="14" t="s">
        <v>142</v>
      </c>
      <c r="C26" s="14" t="s">
        <v>75</v>
      </c>
      <c r="D26" s="9" t="s">
        <v>95</v>
      </c>
      <c r="E26" s="14" t="s">
        <v>2</v>
      </c>
      <c r="F26" s="10">
        <f>0.34*500</f>
        <v>170</v>
      </c>
      <c r="G26" s="9"/>
      <c r="H26" s="10">
        <f>F26*G26</f>
        <v>0</v>
      </c>
      <c r="J26" s="2"/>
    </row>
    <row r="27" spans="1:10">
      <c r="A27" s="15" t="s">
        <v>202</v>
      </c>
      <c r="B27" s="13"/>
      <c r="C27" s="13"/>
      <c r="D27" s="12"/>
      <c r="E27" s="13"/>
      <c r="F27" s="27"/>
      <c r="G27" s="12"/>
      <c r="H27" s="27"/>
      <c r="J27" s="2"/>
    </row>
    <row r="28" spans="1:10" ht="22.5">
      <c r="A28" s="14">
        <v>9</v>
      </c>
      <c r="B28" s="14" t="s">
        <v>143</v>
      </c>
      <c r="C28" s="14" t="s">
        <v>14</v>
      </c>
      <c r="D28" s="9" t="s">
        <v>179</v>
      </c>
      <c r="E28" s="14" t="s">
        <v>2</v>
      </c>
      <c r="F28" s="10">
        <f>0.34*151</f>
        <v>51.34</v>
      </c>
      <c r="G28" s="9"/>
      <c r="H28" s="10">
        <f>F28*G28</f>
        <v>0</v>
      </c>
      <c r="J28" s="2"/>
    </row>
    <row r="29" spans="1:10">
      <c r="A29" s="17" t="s">
        <v>202</v>
      </c>
      <c r="B29" s="18"/>
      <c r="C29" s="18"/>
      <c r="D29" s="19" t="s">
        <v>221</v>
      </c>
      <c r="E29" s="18"/>
      <c r="F29" s="28"/>
      <c r="G29" s="20"/>
      <c r="H29" s="28"/>
      <c r="J29" s="2"/>
    </row>
    <row r="30" spans="1:10">
      <c r="A30" s="13"/>
      <c r="B30" s="13"/>
      <c r="C30" s="13"/>
      <c r="D30" s="16" t="s">
        <v>222</v>
      </c>
      <c r="E30" s="13"/>
      <c r="F30" s="27"/>
      <c r="G30" s="12"/>
      <c r="H30" s="27"/>
      <c r="J30" s="2"/>
    </row>
    <row r="31" spans="1:10" ht="22.5">
      <c r="A31" s="14">
        <v>10</v>
      </c>
      <c r="B31" s="14" t="s">
        <v>144</v>
      </c>
      <c r="C31" s="14" t="s">
        <v>14</v>
      </c>
      <c r="D31" s="9" t="s">
        <v>223</v>
      </c>
      <c r="E31" s="14" t="s">
        <v>2</v>
      </c>
      <c r="F31" s="10">
        <f>0.34*1891</f>
        <v>642.94000000000005</v>
      </c>
      <c r="G31" s="9"/>
      <c r="H31" s="10">
        <f>F31*G31</f>
        <v>0</v>
      </c>
      <c r="J31" s="2"/>
    </row>
    <row r="32" spans="1:10">
      <c r="A32" s="15" t="s">
        <v>202</v>
      </c>
      <c r="B32" s="13"/>
      <c r="C32" s="13"/>
      <c r="D32" s="12"/>
      <c r="E32" s="13"/>
      <c r="F32" s="27"/>
      <c r="G32" s="12"/>
      <c r="H32" s="27"/>
      <c r="J32" s="2"/>
    </row>
    <row r="33" spans="1:11" ht="22.5">
      <c r="A33" s="14">
        <v>11</v>
      </c>
      <c r="B33" s="14" t="s">
        <v>203</v>
      </c>
      <c r="C33" s="14" t="s">
        <v>268</v>
      </c>
      <c r="D33" s="9" t="s">
        <v>204</v>
      </c>
      <c r="E33" s="14" t="s">
        <v>2</v>
      </c>
      <c r="F33" s="10">
        <f>0.34*276</f>
        <v>93.84</v>
      </c>
      <c r="G33" s="9"/>
      <c r="H33" s="10">
        <f>F33*G33</f>
        <v>0</v>
      </c>
      <c r="J33" s="2"/>
    </row>
    <row r="34" spans="1:11">
      <c r="A34" s="15" t="s">
        <v>202</v>
      </c>
      <c r="B34" s="13"/>
      <c r="C34" s="13"/>
      <c r="D34" s="12"/>
      <c r="E34" s="13"/>
      <c r="F34" s="27"/>
      <c r="G34" s="12"/>
      <c r="H34" s="27"/>
      <c r="J34" s="2"/>
    </row>
    <row r="35" spans="1:11" ht="22.5">
      <c r="A35" s="14">
        <v>12</v>
      </c>
      <c r="B35" s="14" t="s">
        <v>145</v>
      </c>
      <c r="C35" s="14" t="s">
        <v>264</v>
      </c>
      <c r="D35" s="9" t="s">
        <v>96</v>
      </c>
      <c r="E35" s="14" t="s">
        <v>1</v>
      </c>
      <c r="F35" s="10">
        <f>0.34*869</f>
        <v>295.46000000000004</v>
      </c>
      <c r="G35" s="9"/>
      <c r="H35" s="10">
        <f>F35*G35</f>
        <v>0</v>
      </c>
      <c r="J35" s="2"/>
    </row>
    <row r="36" spans="1:11" ht="18" customHeight="1">
      <c r="A36" s="15" t="s">
        <v>202</v>
      </c>
      <c r="B36" s="13"/>
      <c r="C36" s="13"/>
      <c r="D36" s="12"/>
      <c r="E36" s="13"/>
      <c r="F36" s="27"/>
      <c r="G36" s="12"/>
      <c r="H36" s="27"/>
    </row>
    <row r="37" spans="1:11" ht="36.75" customHeight="1">
      <c r="A37" s="14">
        <v>13</v>
      </c>
      <c r="B37" s="14" t="s">
        <v>146</v>
      </c>
      <c r="C37" s="14" t="s">
        <v>14</v>
      </c>
      <c r="D37" s="9" t="s">
        <v>224</v>
      </c>
      <c r="E37" s="14" t="s">
        <v>3</v>
      </c>
      <c r="F37" s="10">
        <f>0.34*291.08</f>
        <v>98.967200000000005</v>
      </c>
      <c r="G37" s="9"/>
      <c r="H37" s="10">
        <f>F37*G37</f>
        <v>0</v>
      </c>
    </row>
    <row r="38" spans="1:11" ht="22.5" customHeight="1">
      <c r="A38" s="15" t="s">
        <v>202</v>
      </c>
      <c r="B38" s="15" t="s">
        <v>147</v>
      </c>
      <c r="C38" s="13"/>
      <c r="D38" s="12"/>
      <c r="E38" s="13"/>
      <c r="F38" s="27"/>
      <c r="G38" s="12"/>
      <c r="H38" s="27"/>
    </row>
    <row r="39" spans="1:11" ht="28.5" customHeight="1">
      <c r="A39" s="14">
        <v>14</v>
      </c>
      <c r="B39" s="14" t="s">
        <v>148</v>
      </c>
      <c r="C39" s="14" t="s">
        <v>14</v>
      </c>
      <c r="D39" s="9" t="s">
        <v>25</v>
      </c>
      <c r="E39" s="14" t="s">
        <v>3</v>
      </c>
      <c r="F39" s="10">
        <f>0.34*28.677</f>
        <v>9.7501800000000003</v>
      </c>
      <c r="G39" s="9"/>
      <c r="H39" s="10">
        <f>F39*G39</f>
        <v>0</v>
      </c>
    </row>
    <row r="40" spans="1:11" ht="15.75" customHeight="1">
      <c r="A40" s="15" t="s">
        <v>202</v>
      </c>
      <c r="B40" s="13"/>
      <c r="C40" s="13"/>
      <c r="D40" s="12"/>
      <c r="E40" s="13"/>
      <c r="F40" s="27"/>
      <c r="G40" s="12"/>
      <c r="H40" s="27"/>
    </row>
    <row r="41" spans="1:11" ht="15" customHeight="1">
      <c r="A41" s="14">
        <v>15</v>
      </c>
      <c r="B41" s="14" t="s">
        <v>149</v>
      </c>
      <c r="C41" s="14" t="s">
        <v>93</v>
      </c>
      <c r="D41" s="9" t="s">
        <v>97</v>
      </c>
      <c r="E41" s="14" t="s">
        <v>2</v>
      </c>
      <c r="F41" s="10">
        <f>0.34*2952</f>
        <v>1003.6800000000001</v>
      </c>
      <c r="G41" s="9"/>
      <c r="H41" s="10">
        <f>F41*G41</f>
        <v>0</v>
      </c>
    </row>
    <row r="42" spans="1:11" ht="18" customHeight="1">
      <c r="A42" s="15" t="s">
        <v>202</v>
      </c>
      <c r="B42" s="13"/>
      <c r="C42" s="13"/>
      <c r="D42" s="12"/>
      <c r="E42" s="13"/>
      <c r="F42" s="27"/>
      <c r="G42" s="12"/>
      <c r="H42" s="27"/>
    </row>
    <row r="43" spans="1:11" ht="38.25" customHeight="1">
      <c r="A43" s="14">
        <v>16</v>
      </c>
      <c r="B43" s="14" t="s">
        <v>146</v>
      </c>
      <c r="C43" s="14" t="s">
        <v>14</v>
      </c>
      <c r="D43" s="9" t="s">
        <v>225</v>
      </c>
      <c r="E43" s="14" t="s">
        <v>3</v>
      </c>
      <c r="F43" s="10">
        <f>0.34*382.917</f>
        <v>130.19177999999999</v>
      </c>
      <c r="G43" s="9"/>
      <c r="H43" s="10">
        <f>F43*G43</f>
        <v>0</v>
      </c>
    </row>
    <row r="44" spans="1:11" ht="21.75" customHeight="1">
      <c r="A44" s="15" t="s">
        <v>202</v>
      </c>
      <c r="B44" s="15" t="s">
        <v>147</v>
      </c>
      <c r="C44" s="13"/>
      <c r="D44" s="12"/>
      <c r="E44" s="13"/>
      <c r="F44" s="27"/>
      <c r="G44" s="12"/>
      <c r="H44" s="27"/>
    </row>
    <row r="45" spans="1:11" ht="33" customHeight="1">
      <c r="A45" s="14">
        <v>17</v>
      </c>
      <c r="B45" s="14"/>
      <c r="C45" s="14" t="s">
        <v>14</v>
      </c>
      <c r="D45" s="9" t="s">
        <v>24</v>
      </c>
      <c r="E45" s="14" t="s">
        <v>12</v>
      </c>
      <c r="F45" s="10">
        <f>0.34*957.292</f>
        <v>325.47928000000002</v>
      </c>
      <c r="G45" s="9"/>
      <c r="H45" s="10">
        <f>F45*G45</f>
        <v>0</v>
      </c>
    </row>
    <row r="46" spans="1:11" s="8" customFormat="1" ht="20.25" customHeight="1">
      <c r="A46" s="15" t="s">
        <v>202</v>
      </c>
      <c r="B46" s="15" t="s">
        <v>139</v>
      </c>
      <c r="C46" s="13"/>
      <c r="D46" s="12"/>
      <c r="E46" s="13"/>
      <c r="F46" s="27"/>
      <c r="G46" s="12"/>
      <c r="H46" s="27"/>
      <c r="J46" s="25"/>
    </row>
    <row r="47" spans="1:11" ht="22.5">
      <c r="A47" s="14">
        <v>18</v>
      </c>
      <c r="B47" s="14" t="s">
        <v>150</v>
      </c>
      <c r="C47" s="14" t="s">
        <v>14</v>
      </c>
      <c r="D47" s="9" t="s">
        <v>98</v>
      </c>
      <c r="E47" s="14" t="s">
        <v>62</v>
      </c>
      <c r="F47" s="10">
        <v>2</v>
      </c>
      <c r="G47" s="9"/>
      <c r="H47" s="10">
        <f>F47*G47</f>
        <v>0</v>
      </c>
      <c r="J47" s="22"/>
      <c r="K47" s="5"/>
    </row>
    <row r="48" spans="1:11" ht="22.5" customHeight="1">
      <c r="A48" s="15" t="s">
        <v>202</v>
      </c>
      <c r="B48" s="15" t="s">
        <v>147</v>
      </c>
      <c r="C48" s="13"/>
      <c r="D48" s="12"/>
      <c r="E48" s="13"/>
      <c r="F48" s="27"/>
      <c r="G48" s="12"/>
      <c r="H48" s="27"/>
    </row>
    <row r="49" spans="1:10" ht="42" customHeight="1">
      <c r="A49" s="14">
        <v>19</v>
      </c>
      <c r="B49" s="14" t="s">
        <v>151</v>
      </c>
      <c r="C49" s="14" t="s">
        <v>14</v>
      </c>
      <c r="D49" s="9" t="s">
        <v>51</v>
      </c>
      <c r="E49" s="14" t="s">
        <v>11</v>
      </c>
      <c r="F49" s="10">
        <v>5</v>
      </c>
      <c r="G49" s="9"/>
      <c r="H49" s="10">
        <f>F49*G49</f>
        <v>0</v>
      </c>
    </row>
    <row r="50" spans="1:10" ht="18" customHeight="1">
      <c r="A50" s="15" t="s">
        <v>202</v>
      </c>
      <c r="B50" s="13"/>
      <c r="C50" s="13"/>
      <c r="D50" s="12"/>
      <c r="E50" s="13"/>
      <c r="F50" s="27"/>
      <c r="G50" s="12"/>
      <c r="H50" s="27"/>
    </row>
    <row r="51" spans="1:10" ht="39" customHeight="1">
      <c r="A51" s="14">
        <v>20</v>
      </c>
      <c r="B51" s="14" t="s">
        <v>152</v>
      </c>
      <c r="C51" s="14" t="s">
        <v>14</v>
      </c>
      <c r="D51" s="9" t="s">
        <v>52</v>
      </c>
      <c r="E51" s="14" t="s">
        <v>11</v>
      </c>
      <c r="F51" s="10">
        <v>5</v>
      </c>
      <c r="G51" s="9"/>
      <c r="H51" s="10">
        <f>F51*G51</f>
        <v>0</v>
      </c>
    </row>
    <row r="52" spans="1:10">
      <c r="A52" s="15" t="s">
        <v>202</v>
      </c>
      <c r="B52" s="13"/>
      <c r="C52" s="13"/>
      <c r="D52" s="12"/>
      <c r="E52" s="13"/>
      <c r="F52" s="27"/>
      <c r="G52" s="12"/>
      <c r="H52" s="27"/>
      <c r="J52" s="2"/>
    </row>
    <row r="53" spans="1:10">
      <c r="A53" s="3">
        <v>3</v>
      </c>
      <c r="B53" s="3" t="s">
        <v>153</v>
      </c>
      <c r="C53" s="3" t="s">
        <v>93</v>
      </c>
      <c r="D53" s="67" t="s">
        <v>271</v>
      </c>
      <c r="E53" s="68"/>
      <c r="F53" s="68"/>
      <c r="G53" s="68"/>
      <c r="H53" s="69"/>
      <c r="J53" s="2"/>
    </row>
    <row r="54" spans="1:10" ht="45">
      <c r="A54" s="14">
        <v>21</v>
      </c>
      <c r="B54" s="14" t="s">
        <v>154</v>
      </c>
      <c r="C54" s="14" t="s">
        <v>99</v>
      </c>
      <c r="D54" s="9" t="s">
        <v>226</v>
      </c>
      <c r="E54" s="14" t="s">
        <v>3</v>
      </c>
      <c r="F54" s="10">
        <f>0.34*1160</f>
        <v>394.40000000000003</v>
      </c>
      <c r="G54" s="9"/>
      <c r="H54" s="10">
        <f>F54*G54</f>
        <v>0</v>
      </c>
      <c r="J54" s="2"/>
    </row>
    <row r="55" spans="1:10">
      <c r="A55" s="15" t="s">
        <v>100</v>
      </c>
      <c r="B55" s="13"/>
      <c r="C55" s="13"/>
      <c r="D55" s="12"/>
      <c r="E55" s="13"/>
      <c r="F55" s="27"/>
      <c r="G55" s="12"/>
      <c r="H55" s="27"/>
      <c r="J55" s="2"/>
    </row>
    <row r="56" spans="1:10" ht="22.5">
      <c r="A56" s="14">
        <v>22</v>
      </c>
      <c r="B56" s="14"/>
      <c r="C56" s="14" t="s">
        <v>14</v>
      </c>
      <c r="D56" s="9" t="s">
        <v>24</v>
      </c>
      <c r="E56" s="14" t="s">
        <v>12</v>
      </c>
      <c r="F56" s="10">
        <f>0.34*2668</f>
        <v>907.12000000000012</v>
      </c>
      <c r="G56" s="9"/>
      <c r="H56" s="10">
        <f>F56*G56</f>
        <v>0</v>
      </c>
      <c r="J56" s="2"/>
    </row>
    <row r="57" spans="1:10">
      <c r="A57" s="15" t="s">
        <v>100</v>
      </c>
      <c r="B57" s="15" t="s">
        <v>139</v>
      </c>
      <c r="C57" s="13"/>
      <c r="D57" s="12"/>
      <c r="E57" s="13"/>
      <c r="F57" s="27"/>
      <c r="G57" s="12"/>
      <c r="H57" s="27"/>
      <c r="J57" s="2"/>
    </row>
    <row r="58" spans="1:10">
      <c r="A58" s="3">
        <v>4</v>
      </c>
      <c r="B58" s="3" t="s">
        <v>27</v>
      </c>
      <c r="C58" s="3" t="s">
        <v>93</v>
      </c>
      <c r="D58" s="67" t="s">
        <v>17</v>
      </c>
      <c r="E58" s="68"/>
      <c r="F58" s="68"/>
      <c r="G58" s="68"/>
      <c r="H58" s="69"/>
      <c r="J58" s="2"/>
    </row>
    <row r="59" spans="1:10">
      <c r="A59" s="3" t="s">
        <v>32</v>
      </c>
      <c r="B59" s="3" t="s">
        <v>93</v>
      </c>
      <c r="C59" s="3" t="s">
        <v>93</v>
      </c>
      <c r="D59" s="67" t="s">
        <v>31</v>
      </c>
      <c r="E59" s="68"/>
      <c r="F59" s="68"/>
      <c r="G59" s="68"/>
      <c r="H59" s="69"/>
      <c r="J59" s="2"/>
    </row>
    <row r="60" spans="1:10" ht="33.75">
      <c r="A60" s="14">
        <v>23</v>
      </c>
      <c r="B60" s="14" t="s">
        <v>155</v>
      </c>
      <c r="C60" s="14" t="s">
        <v>40</v>
      </c>
      <c r="D60" s="9" t="s">
        <v>101</v>
      </c>
      <c r="E60" s="14" t="s">
        <v>2</v>
      </c>
      <c r="F60" s="10">
        <f>0.34*5395</f>
        <v>1834.3000000000002</v>
      </c>
      <c r="G60" s="9"/>
      <c r="H60" s="10">
        <f>F60*G60</f>
        <v>0</v>
      </c>
      <c r="J60" s="2"/>
    </row>
    <row r="61" spans="1:10">
      <c r="A61" s="15" t="s">
        <v>41</v>
      </c>
      <c r="B61" s="13"/>
      <c r="C61" s="13"/>
      <c r="D61" s="12"/>
      <c r="E61" s="13"/>
      <c r="F61" s="27"/>
      <c r="G61" s="12"/>
      <c r="H61" s="27"/>
      <c r="J61" s="2"/>
    </row>
    <row r="62" spans="1:10" ht="22.5">
      <c r="A62" s="14">
        <v>24</v>
      </c>
      <c r="B62" s="14" t="s">
        <v>227</v>
      </c>
      <c r="C62" s="14" t="s">
        <v>40</v>
      </c>
      <c r="D62" s="9" t="s">
        <v>228</v>
      </c>
      <c r="E62" s="14" t="s">
        <v>2</v>
      </c>
      <c r="F62" s="10">
        <f>0.34*331</f>
        <v>112.54</v>
      </c>
      <c r="G62" s="9"/>
      <c r="H62" s="10">
        <f>F62*G62</f>
        <v>0</v>
      </c>
      <c r="J62" s="2"/>
    </row>
    <row r="63" spans="1:10">
      <c r="A63" s="15" t="s">
        <v>41</v>
      </c>
      <c r="B63" s="13"/>
      <c r="C63" s="13"/>
      <c r="D63" s="12"/>
      <c r="E63" s="13"/>
      <c r="F63" s="27"/>
      <c r="G63" s="12"/>
      <c r="H63" s="27"/>
      <c r="J63" s="2"/>
    </row>
    <row r="64" spans="1:10" ht="33.75">
      <c r="A64" s="14">
        <v>25</v>
      </c>
      <c r="B64" s="14" t="s">
        <v>229</v>
      </c>
      <c r="C64" s="14" t="s">
        <v>99</v>
      </c>
      <c r="D64" s="9" t="s">
        <v>230</v>
      </c>
      <c r="E64" s="14" t="s">
        <v>3</v>
      </c>
      <c r="F64" s="10">
        <f>0.34*132.4</f>
        <v>45.016000000000005</v>
      </c>
      <c r="G64" s="9"/>
      <c r="H64" s="10">
        <f>F64*G64</f>
        <v>0</v>
      </c>
      <c r="J64" s="2"/>
    </row>
    <row r="65" spans="1:10">
      <c r="A65" s="15" t="s">
        <v>41</v>
      </c>
      <c r="B65" s="13"/>
      <c r="C65" s="13"/>
      <c r="D65" s="12"/>
      <c r="E65" s="13"/>
      <c r="F65" s="27"/>
      <c r="G65" s="12"/>
      <c r="H65" s="27"/>
      <c r="J65" s="2"/>
    </row>
    <row r="66" spans="1:10">
      <c r="A66" s="3" t="s">
        <v>50</v>
      </c>
      <c r="B66" s="3" t="s">
        <v>93</v>
      </c>
      <c r="C66" s="3" t="s">
        <v>93</v>
      </c>
      <c r="D66" s="67" t="s">
        <v>102</v>
      </c>
      <c r="E66" s="68"/>
      <c r="F66" s="68"/>
      <c r="G66" s="68"/>
      <c r="H66" s="69"/>
      <c r="J66" s="2"/>
    </row>
    <row r="67" spans="1:10" ht="22.5">
      <c r="A67" s="14">
        <v>26</v>
      </c>
      <c r="B67" s="14" t="s">
        <v>156</v>
      </c>
      <c r="C67" s="14" t="s">
        <v>103</v>
      </c>
      <c r="D67" s="9" t="s">
        <v>104</v>
      </c>
      <c r="E67" s="14" t="s">
        <v>2</v>
      </c>
      <c r="F67" s="10">
        <f>0.34*6305</f>
        <v>2143.7000000000003</v>
      </c>
      <c r="G67" s="9"/>
      <c r="H67" s="10">
        <f>F67*G67</f>
        <v>0</v>
      </c>
      <c r="J67" s="2"/>
    </row>
    <row r="68" spans="1:10">
      <c r="A68" s="15" t="s">
        <v>58</v>
      </c>
      <c r="B68" s="13"/>
      <c r="C68" s="13"/>
      <c r="D68" s="12"/>
      <c r="E68" s="13"/>
      <c r="F68" s="27"/>
      <c r="G68" s="12"/>
      <c r="H68" s="27"/>
    </row>
    <row r="69" spans="1:10">
      <c r="A69" s="3" t="s">
        <v>63</v>
      </c>
      <c r="B69" s="3" t="s">
        <v>93</v>
      </c>
      <c r="C69" s="3" t="s">
        <v>93</v>
      </c>
      <c r="D69" s="67" t="s">
        <v>67</v>
      </c>
      <c r="E69" s="68"/>
      <c r="F69" s="68"/>
      <c r="G69" s="68"/>
      <c r="H69" s="69"/>
    </row>
    <row r="70" spans="1:10" ht="45">
      <c r="A70" s="14">
        <v>27</v>
      </c>
      <c r="B70" s="14" t="s">
        <v>157</v>
      </c>
      <c r="C70" s="14" t="s">
        <v>76</v>
      </c>
      <c r="D70" s="9" t="s">
        <v>105</v>
      </c>
      <c r="E70" s="14" t="s">
        <v>2</v>
      </c>
      <c r="F70" s="10">
        <f>0.34*3165</f>
        <v>1076.1000000000001</v>
      </c>
      <c r="G70" s="9"/>
      <c r="H70" s="10">
        <f>F70*G70</f>
        <v>0</v>
      </c>
    </row>
    <row r="71" spans="1:10">
      <c r="A71" s="15" t="s">
        <v>64</v>
      </c>
      <c r="B71" s="13"/>
      <c r="C71" s="13"/>
      <c r="D71" s="12"/>
      <c r="E71" s="13"/>
      <c r="F71" s="27"/>
      <c r="G71" s="12"/>
      <c r="H71" s="27"/>
      <c r="I71" s="4"/>
      <c r="J71" s="23"/>
    </row>
    <row r="72" spans="1:10" ht="33.75">
      <c r="A72" s="14">
        <v>28</v>
      </c>
      <c r="B72" s="14" t="s">
        <v>158</v>
      </c>
      <c r="C72" s="14" t="s">
        <v>76</v>
      </c>
      <c r="D72" s="9" t="s">
        <v>106</v>
      </c>
      <c r="E72" s="14" t="s">
        <v>2</v>
      </c>
      <c r="F72" s="10">
        <f>0.34*3165</f>
        <v>1076.1000000000001</v>
      </c>
      <c r="G72" s="9"/>
      <c r="H72" s="10">
        <f>F72*G72</f>
        <v>0</v>
      </c>
    </row>
    <row r="73" spans="1:10">
      <c r="A73" s="15" t="s">
        <v>64</v>
      </c>
      <c r="B73" s="13"/>
      <c r="C73" s="13"/>
      <c r="D73" s="12"/>
      <c r="E73" s="13"/>
      <c r="F73" s="27"/>
      <c r="G73" s="12"/>
      <c r="H73" s="27"/>
    </row>
    <row r="74" spans="1:10">
      <c r="A74" s="3" t="s">
        <v>65</v>
      </c>
      <c r="B74" s="3" t="s">
        <v>93</v>
      </c>
      <c r="C74" s="3" t="s">
        <v>93</v>
      </c>
      <c r="D74" s="67" t="s">
        <v>68</v>
      </c>
      <c r="E74" s="68"/>
      <c r="F74" s="68"/>
      <c r="G74" s="68"/>
      <c r="H74" s="69"/>
    </row>
    <row r="75" spans="1:10" ht="22.5">
      <c r="A75" s="14">
        <v>29</v>
      </c>
      <c r="B75" s="14" t="s">
        <v>159</v>
      </c>
      <c r="C75" s="14" t="s">
        <v>77</v>
      </c>
      <c r="D75" s="9" t="s">
        <v>107</v>
      </c>
      <c r="E75" s="14" t="s">
        <v>2</v>
      </c>
      <c r="F75" s="10">
        <f>0.34*3165</f>
        <v>1076.1000000000001</v>
      </c>
      <c r="G75" s="9"/>
      <c r="H75" s="10">
        <f>F75*G75</f>
        <v>0</v>
      </c>
    </row>
    <row r="76" spans="1:10">
      <c r="A76" s="15" t="s">
        <v>66</v>
      </c>
      <c r="B76" s="13"/>
      <c r="C76" s="13"/>
      <c r="D76" s="12"/>
      <c r="E76" s="13"/>
      <c r="F76" s="27"/>
      <c r="G76" s="12"/>
      <c r="H76" s="27"/>
    </row>
    <row r="77" spans="1:10">
      <c r="A77" s="3" t="s">
        <v>108</v>
      </c>
      <c r="B77" s="3" t="s">
        <v>93</v>
      </c>
      <c r="C77" s="3" t="s">
        <v>93</v>
      </c>
      <c r="D77" s="67" t="s">
        <v>109</v>
      </c>
      <c r="E77" s="68"/>
      <c r="F77" s="68"/>
      <c r="G77" s="68"/>
      <c r="H77" s="69"/>
    </row>
    <row r="78" spans="1:10" ht="22.5">
      <c r="A78" s="14">
        <v>30</v>
      </c>
      <c r="B78" s="14" t="s">
        <v>160</v>
      </c>
      <c r="C78" s="14" t="s">
        <v>110</v>
      </c>
      <c r="D78" s="9" t="s">
        <v>111</v>
      </c>
      <c r="E78" s="14" t="s">
        <v>2</v>
      </c>
      <c r="F78" s="10">
        <f>0.34*5395</f>
        <v>1834.3000000000002</v>
      </c>
      <c r="G78" s="9"/>
      <c r="H78" s="10">
        <f>F78*G78</f>
        <v>0</v>
      </c>
    </row>
    <row r="79" spans="1:10">
      <c r="A79" s="15" t="s">
        <v>112</v>
      </c>
      <c r="B79" s="13"/>
      <c r="C79" s="13"/>
      <c r="D79" s="12"/>
      <c r="E79" s="13"/>
      <c r="F79" s="27"/>
      <c r="G79" s="12"/>
      <c r="H79" s="27"/>
    </row>
    <row r="80" spans="1:10">
      <c r="A80" s="3" t="s">
        <v>113</v>
      </c>
      <c r="B80" s="3" t="s">
        <v>93</v>
      </c>
      <c r="C80" s="3" t="s">
        <v>93</v>
      </c>
      <c r="D80" s="67" t="s">
        <v>84</v>
      </c>
      <c r="E80" s="68"/>
      <c r="F80" s="68"/>
      <c r="G80" s="68"/>
      <c r="H80" s="69"/>
    </row>
    <row r="81" spans="1:10" ht="22.5">
      <c r="A81" s="14">
        <v>31</v>
      </c>
      <c r="B81" s="14" t="s">
        <v>161</v>
      </c>
      <c r="C81" s="14" t="s">
        <v>54</v>
      </c>
      <c r="D81" s="9" t="s">
        <v>114</v>
      </c>
      <c r="E81" s="14" t="s">
        <v>2</v>
      </c>
      <c r="F81" s="10">
        <f>0.34*2192</f>
        <v>745.28000000000009</v>
      </c>
      <c r="G81" s="9"/>
      <c r="H81" s="10">
        <f>F81*G81</f>
        <v>0</v>
      </c>
    </row>
    <row r="82" spans="1:10">
      <c r="A82" s="15" t="s">
        <v>115</v>
      </c>
      <c r="B82" s="13"/>
      <c r="C82" s="13"/>
      <c r="D82" s="12"/>
      <c r="E82" s="13"/>
      <c r="F82" s="27"/>
      <c r="G82" s="12"/>
      <c r="H82" s="27"/>
    </row>
    <row r="83" spans="1:10" ht="22.5">
      <c r="A83" s="14">
        <v>32</v>
      </c>
      <c r="B83" s="14" t="s">
        <v>205</v>
      </c>
      <c r="C83" s="14" t="s">
        <v>54</v>
      </c>
      <c r="D83" s="9" t="s">
        <v>206</v>
      </c>
      <c r="E83" s="14" t="s">
        <v>2</v>
      </c>
      <c r="F83" s="10">
        <f>0.34*37</f>
        <v>12.58</v>
      </c>
      <c r="G83" s="9"/>
      <c r="H83" s="10">
        <f>F83*G83</f>
        <v>0</v>
      </c>
    </row>
    <row r="84" spans="1:10">
      <c r="A84" s="15" t="s">
        <v>115</v>
      </c>
      <c r="B84" s="13"/>
      <c r="C84" s="13"/>
      <c r="D84" s="12"/>
      <c r="E84" s="13"/>
      <c r="F84" s="27"/>
      <c r="G84" s="12"/>
      <c r="H84" s="27"/>
      <c r="J84" s="2"/>
    </row>
    <row r="85" spans="1:10">
      <c r="A85" s="3" t="s">
        <v>116</v>
      </c>
      <c r="B85" s="3" t="s">
        <v>93</v>
      </c>
      <c r="C85" s="3" t="s">
        <v>93</v>
      </c>
      <c r="D85" s="67" t="s">
        <v>117</v>
      </c>
      <c r="E85" s="68"/>
      <c r="F85" s="68"/>
      <c r="G85" s="68"/>
      <c r="H85" s="69"/>
      <c r="J85" s="2"/>
    </row>
    <row r="86" spans="1:10" ht="22.5">
      <c r="A86" s="14">
        <v>33</v>
      </c>
      <c r="B86" s="14" t="s">
        <v>162</v>
      </c>
      <c r="C86" s="14" t="s">
        <v>118</v>
      </c>
      <c r="D86" s="9" t="s">
        <v>119</v>
      </c>
      <c r="E86" s="14" t="s">
        <v>2</v>
      </c>
      <c r="F86" s="10">
        <f>0.34*3165</f>
        <v>1076.1000000000001</v>
      </c>
      <c r="G86" s="9"/>
      <c r="H86" s="10">
        <f>F86*G86</f>
        <v>0</v>
      </c>
      <c r="J86" s="2"/>
    </row>
    <row r="87" spans="1:10">
      <c r="A87" s="15" t="s">
        <v>120</v>
      </c>
      <c r="B87" s="15" t="s">
        <v>147</v>
      </c>
      <c r="C87" s="13"/>
      <c r="D87" s="12"/>
      <c r="E87" s="13"/>
      <c r="F87" s="27"/>
      <c r="G87" s="12"/>
      <c r="H87" s="27"/>
      <c r="J87" s="2"/>
    </row>
    <row r="88" spans="1:10">
      <c r="A88" s="3">
        <v>5</v>
      </c>
      <c r="B88" s="3" t="s">
        <v>27</v>
      </c>
      <c r="C88" s="3" t="s">
        <v>93</v>
      </c>
      <c r="D88" s="67" t="s">
        <v>18</v>
      </c>
      <c r="E88" s="68"/>
      <c r="F88" s="68"/>
      <c r="G88" s="68"/>
      <c r="H88" s="69"/>
      <c r="J88" s="2"/>
    </row>
    <row r="89" spans="1:10">
      <c r="A89" s="3" t="s">
        <v>33</v>
      </c>
      <c r="B89" s="3" t="s">
        <v>93</v>
      </c>
      <c r="C89" s="3" t="s">
        <v>93</v>
      </c>
      <c r="D89" s="67" t="s">
        <v>49</v>
      </c>
      <c r="E89" s="68"/>
      <c r="F89" s="68"/>
      <c r="G89" s="68"/>
      <c r="H89" s="69"/>
      <c r="J89" s="2"/>
    </row>
    <row r="90" spans="1:10" ht="33.75">
      <c r="A90" s="14">
        <v>34</v>
      </c>
      <c r="B90" s="14" t="s">
        <v>163</v>
      </c>
      <c r="C90" s="14" t="s">
        <v>55</v>
      </c>
      <c r="D90" s="9" t="s">
        <v>121</v>
      </c>
      <c r="E90" s="14" t="s">
        <v>2</v>
      </c>
      <c r="F90" s="10">
        <f>0.34*975</f>
        <v>331.5</v>
      </c>
      <c r="G90" s="9"/>
      <c r="H90" s="10">
        <f>F90*G90</f>
        <v>0</v>
      </c>
      <c r="J90" s="2"/>
    </row>
    <row r="91" spans="1:10">
      <c r="A91" s="15" t="s">
        <v>42</v>
      </c>
      <c r="B91" s="13"/>
      <c r="C91" s="13"/>
      <c r="D91" s="12"/>
      <c r="E91" s="13"/>
      <c r="F91" s="27"/>
      <c r="G91" s="12"/>
      <c r="H91" s="27"/>
      <c r="J91" s="2"/>
    </row>
    <row r="92" spans="1:10" ht="33.75">
      <c r="A92" s="14">
        <v>35</v>
      </c>
      <c r="B92" s="14" t="s">
        <v>164</v>
      </c>
      <c r="C92" s="14" t="s">
        <v>55</v>
      </c>
      <c r="D92" s="9" t="s">
        <v>122</v>
      </c>
      <c r="E92" s="14" t="s">
        <v>2</v>
      </c>
      <c r="F92" s="10">
        <f>0.34*239</f>
        <v>81.260000000000005</v>
      </c>
      <c r="G92" s="9"/>
      <c r="H92" s="10">
        <f>F92*G92</f>
        <v>0</v>
      </c>
      <c r="J92" s="2"/>
    </row>
    <row r="93" spans="1:10">
      <c r="A93" s="15" t="s">
        <v>42</v>
      </c>
      <c r="B93" s="13"/>
      <c r="C93" s="13"/>
      <c r="D93" s="12"/>
      <c r="E93" s="13"/>
      <c r="F93" s="27"/>
      <c r="G93" s="12"/>
      <c r="H93" s="27"/>
      <c r="J93" s="2"/>
    </row>
    <row r="94" spans="1:10" ht="45">
      <c r="A94" s="14">
        <v>36</v>
      </c>
      <c r="B94" s="14" t="s">
        <v>165</v>
      </c>
      <c r="C94" s="14" t="s">
        <v>123</v>
      </c>
      <c r="D94" s="9" t="s">
        <v>231</v>
      </c>
      <c r="E94" s="14" t="s">
        <v>2</v>
      </c>
      <c r="F94" s="10">
        <f>0.34*329</f>
        <v>111.86000000000001</v>
      </c>
      <c r="G94" s="9"/>
      <c r="H94" s="10">
        <f>F94*G94</f>
        <v>0</v>
      </c>
      <c r="J94" s="2"/>
    </row>
    <row r="95" spans="1:10">
      <c r="A95" s="15" t="s">
        <v>42</v>
      </c>
      <c r="B95" s="15" t="s">
        <v>147</v>
      </c>
      <c r="C95" s="13"/>
      <c r="D95" s="12"/>
      <c r="E95" s="13"/>
      <c r="F95" s="27"/>
      <c r="G95" s="12"/>
      <c r="H95" s="27"/>
      <c r="J95" s="2"/>
    </row>
    <row r="96" spans="1:10" ht="22.5">
      <c r="A96" s="14">
        <v>37</v>
      </c>
      <c r="B96" s="14" t="s">
        <v>180</v>
      </c>
      <c r="C96" s="14" t="s">
        <v>269</v>
      </c>
      <c r="D96" s="9" t="s">
        <v>181</v>
      </c>
      <c r="E96" s="14" t="s">
        <v>1</v>
      </c>
      <c r="F96" s="10">
        <f>0.34*1645</f>
        <v>559.30000000000007</v>
      </c>
      <c r="G96" s="9"/>
      <c r="H96" s="10">
        <f>F96*G96</f>
        <v>0</v>
      </c>
      <c r="J96" s="2"/>
    </row>
    <row r="97" spans="1:10">
      <c r="A97" s="15" t="s">
        <v>42</v>
      </c>
      <c r="B97" s="13"/>
      <c r="C97" s="13"/>
      <c r="D97" s="12"/>
      <c r="E97" s="13"/>
      <c r="F97" s="27"/>
      <c r="G97" s="12"/>
      <c r="H97" s="27"/>
      <c r="J97" s="2"/>
    </row>
    <row r="98" spans="1:10">
      <c r="A98" s="3" t="s">
        <v>35</v>
      </c>
      <c r="B98" s="3" t="s">
        <v>93</v>
      </c>
      <c r="C98" s="3" t="s">
        <v>93</v>
      </c>
      <c r="D98" s="67" t="s">
        <v>124</v>
      </c>
      <c r="E98" s="68"/>
      <c r="F98" s="68"/>
      <c r="G98" s="68"/>
      <c r="H98" s="69"/>
      <c r="J98" s="2"/>
    </row>
    <row r="99" spans="1:10" ht="22.5">
      <c r="A99" s="14">
        <v>38</v>
      </c>
      <c r="B99" s="14" t="s">
        <v>166</v>
      </c>
      <c r="C99" s="14" t="s">
        <v>125</v>
      </c>
      <c r="D99" s="9" t="s">
        <v>126</v>
      </c>
      <c r="E99" s="14" t="s">
        <v>2</v>
      </c>
      <c r="F99" s="10">
        <f>0.34*3165</f>
        <v>1076.1000000000001</v>
      </c>
      <c r="G99" s="9"/>
      <c r="H99" s="10">
        <f>F99*G99</f>
        <v>0</v>
      </c>
      <c r="J99" s="2"/>
    </row>
    <row r="100" spans="1:10">
      <c r="A100" s="15" t="s">
        <v>43</v>
      </c>
      <c r="B100" s="13"/>
      <c r="C100" s="13"/>
      <c r="D100" s="12"/>
      <c r="E100" s="13"/>
      <c r="F100" s="27"/>
      <c r="G100" s="12"/>
      <c r="H100" s="27"/>
      <c r="J100" s="2"/>
    </row>
    <row r="101" spans="1:10">
      <c r="A101" s="3" t="s">
        <v>70</v>
      </c>
      <c r="B101" s="3" t="s">
        <v>93</v>
      </c>
      <c r="C101" s="3" t="s">
        <v>93</v>
      </c>
      <c r="D101" s="67" t="s">
        <v>129</v>
      </c>
      <c r="E101" s="68"/>
      <c r="F101" s="68"/>
      <c r="G101" s="68"/>
      <c r="H101" s="69"/>
      <c r="J101" s="2"/>
    </row>
    <row r="102" spans="1:10" ht="45">
      <c r="A102" s="14">
        <v>39</v>
      </c>
      <c r="B102" s="14" t="s">
        <v>168</v>
      </c>
      <c r="C102" s="14" t="s">
        <v>56</v>
      </c>
      <c r="D102" s="9" t="s">
        <v>130</v>
      </c>
      <c r="E102" s="14" t="s">
        <v>2</v>
      </c>
      <c r="F102" s="10">
        <f>0.34*2952</f>
        <v>1003.6800000000001</v>
      </c>
      <c r="G102" s="9"/>
      <c r="H102" s="10">
        <f>F102*G102</f>
        <v>0</v>
      </c>
      <c r="J102" s="2"/>
    </row>
    <row r="103" spans="1:10">
      <c r="A103" s="15" t="s">
        <v>79</v>
      </c>
      <c r="B103" s="13"/>
      <c r="C103" s="13"/>
      <c r="D103" s="12"/>
      <c r="E103" s="13"/>
      <c r="F103" s="27"/>
      <c r="G103" s="12"/>
      <c r="H103" s="27"/>
      <c r="J103" s="2"/>
    </row>
    <row r="104" spans="1:10">
      <c r="A104" s="3">
        <v>8</v>
      </c>
      <c r="B104" s="3" t="s">
        <v>28</v>
      </c>
      <c r="C104" s="3" t="s">
        <v>93</v>
      </c>
      <c r="D104" s="67" t="s">
        <v>20</v>
      </c>
      <c r="E104" s="68"/>
      <c r="F104" s="68"/>
      <c r="G104" s="68"/>
      <c r="H104" s="69"/>
      <c r="J104" s="2"/>
    </row>
    <row r="105" spans="1:10">
      <c r="A105" s="3" t="s">
        <v>73</v>
      </c>
      <c r="B105" s="3" t="s">
        <v>93</v>
      </c>
      <c r="C105" s="3" t="s">
        <v>93</v>
      </c>
      <c r="D105" s="67" t="s">
        <v>216</v>
      </c>
      <c r="E105" s="68"/>
      <c r="F105" s="68"/>
      <c r="G105" s="68"/>
      <c r="H105" s="69"/>
      <c r="J105" s="2"/>
    </row>
    <row r="106" spans="1:10" ht="33.75">
      <c r="A106" s="14">
        <v>40</v>
      </c>
      <c r="B106" s="14" t="s">
        <v>183</v>
      </c>
      <c r="C106" s="14" t="s">
        <v>233</v>
      </c>
      <c r="D106" s="9" t="s">
        <v>234</v>
      </c>
      <c r="E106" s="14" t="s">
        <v>1</v>
      </c>
      <c r="F106" s="10">
        <f>0.34*331</f>
        <v>112.54</v>
      </c>
      <c r="G106" s="9"/>
      <c r="H106" s="10">
        <f>F106*G106</f>
        <v>0</v>
      </c>
      <c r="J106" s="2"/>
    </row>
    <row r="107" spans="1:10">
      <c r="A107" s="15" t="s">
        <v>82</v>
      </c>
      <c r="B107" s="15" t="s">
        <v>147</v>
      </c>
      <c r="C107" s="13"/>
      <c r="D107" s="11" t="s">
        <v>235</v>
      </c>
      <c r="E107" s="13"/>
      <c r="F107" s="27"/>
      <c r="G107" s="12"/>
      <c r="H107" s="27"/>
      <c r="J107" s="2"/>
    </row>
    <row r="108" spans="1:10">
      <c r="A108" s="3" t="s">
        <v>87</v>
      </c>
      <c r="B108" s="3" t="s">
        <v>93</v>
      </c>
      <c r="C108" s="3" t="s">
        <v>93</v>
      </c>
      <c r="D108" s="67" t="s">
        <v>134</v>
      </c>
      <c r="E108" s="68"/>
      <c r="F108" s="68"/>
      <c r="G108" s="68"/>
      <c r="H108" s="69"/>
      <c r="J108" s="2"/>
    </row>
    <row r="109" spans="1:10" ht="45">
      <c r="A109" s="14">
        <v>41</v>
      </c>
      <c r="B109" s="14" t="s">
        <v>183</v>
      </c>
      <c r="C109" s="14" t="s">
        <v>59</v>
      </c>
      <c r="D109" s="9" t="s">
        <v>210</v>
      </c>
      <c r="E109" s="14" t="s">
        <v>1</v>
      </c>
      <c r="F109" s="10">
        <f>0.34*470</f>
        <v>159.80000000000001</v>
      </c>
      <c r="G109" s="9"/>
      <c r="H109" s="10">
        <f>F109*G109</f>
        <v>0</v>
      </c>
      <c r="J109" s="2"/>
    </row>
    <row r="110" spans="1:10">
      <c r="A110" s="15" t="s">
        <v>90</v>
      </c>
      <c r="B110" s="15" t="s">
        <v>147</v>
      </c>
      <c r="C110" s="13"/>
      <c r="D110" s="12"/>
      <c r="E110" s="13"/>
      <c r="F110" s="27"/>
      <c r="G110" s="12"/>
      <c r="H110" s="27"/>
      <c r="J110" s="2"/>
    </row>
    <row r="111" spans="1:10" ht="45">
      <c r="A111" s="14">
        <v>42</v>
      </c>
      <c r="B111" s="14" t="s">
        <v>211</v>
      </c>
      <c r="C111" s="14" t="s">
        <v>59</v>
      </c>
      <c r="D111" s="9" t="s">
        <v>212</v>
      </c>
      <c r="E111" s="14" t="s">
        <v>1</v>
      </c>
      <c r="F111" s="10">
        <f>0.34*21</f>
        <v>7.1400000000000006</v>
      </c>
      <c r="G111" s="9"/>
      <c r="H111" s="10">
        <f>F111*G111</f>
        <v>0</v>
      </c>
      <c r="J111" s="2"/>
    </row>
    <row r="112" spans="1:10">
      <c r="A112" s="15" t="s">
        <v>90</v>
      </c>
      <c r="B112" s="15" t="s">
        <v>147</v>
      </c>
      <c r="C112" s="13"/>
      <c r="D112" s="12"/>
      <c r="E112" s="13"/>
      <c r="F112" s="27"/>
      <c r="G112" s="12"/>
      <c r="H112" s="27"/>
      <c r="J112" s="2"/>
    </row>
    <row r="113" spans="1:10">
      <c r="A113" s="3" t="s">
        <v>88</v>
      </c>
      <c r="B113" s="3" t="s">
        <v>93</v>
      </c>
      <c r="C113" s="3" t="s">
        <v>93</v>
      </c>
      <c r="D113" s="67" t="s">
        <v>72</v>
      </c>
      <c r="E113" s="68"/>
      <c r="F113" s="68"/>
      <c r="G113" s="68"/>
      <c r="H113" s="69"/>
      <c r="J113" s="2"/>
    </row>
    <row r="114" spans="1:10" ht="45">
      <c r="A114" s="14">
        <v>43</v>
      </c>
      <c r="B114" s="14" t="s">
        <v>184</v>
      </c>
      <c r="C114" s="14" t="s">
        <v>81</v>
      </c>
      <c r="D114" s="9" t="s">
        <v>185</v>
      </c>
      <c r="E114" s="14" t="s">
        <v>2</v>
      </c>
      <c r="F114" s="10">
        <f>0.34*649</f>
        <v>220.66000000000003</v>
      </c>
      <c r="G114" s="9"/>
      <c r="H114" s="10">
        <f>F114*G114</f>
        <v>0</v>
      </c>
      <c r="J114" s="2"/>
    </row>
    <row r="115" spans="1:10">
      <c r="A115" s="15" t="s">
        <v>91</v>
      </c>
      <c r="B115" s="13"/>
      <c r="C115" s="13"/>
      <c r="D115" s="12"/>
      <c r="E115" s="13"/>
      <c r="F115" s="27"/>
      <c r="G115" s="12"/>
      <c r="H115" s="27"/>
      <c r="J115" s="2"/>
    </row>
    <row r="116" spans="1:10" ht="33.75">
      <c r="A116" s="14">
        <v>44</v>
      </c>
      <c r="B116" s="14" t="s">
        <v>184</v>
      </c>
      <c r="C116" s="14" t="s">
        <v>81</v>
      </c>
      <c r="D116" s="9" t="s">
        <v>236</v>
      </c>
      <c r="E116" s="14" t="s">
        <v>2</v>
      </c>
      <c r="F116" s="10">
        <f>0.34*59</f>
        <v>20.060000000000002</v>
      </c>
      <c r="G116" s="9"/>
      <c r="H116" s="10">
        <f>F116*G116</f>
        <v>0</v>
      </c>
      <c r="J116" s="2"/>
    </row>
    <row r="117" spans="1:10" ht="33.75">
      <c r="A117" s="15" t="s">
        <v>91</v>
      </c>
      <c r="B117" s="13"/>
      <c r="C117" s="13"/>
      <c r="D117" s="11" t="s">
        <v>237</v>
      </c>
      <c r="E117" s="13"/>
      <c r="F117" s="27"/>
      <c r="G117" s="12"/>
      <c r="H117" s="27"/>
      <c r="J117" s="2"/>
    </row>
    <row r="118" spans="1:10">
      <c r="A118" s="3" t="s">
        <v>89</v>
      </c>
      <c r="B118" s="3" t="s">
        <v>93</v>
      </c>
      <c r="C118" s="3" t="s">
        <v>93</v>
      </c>
      <c r="D118" s="67" t="s">
        <v>135</v>
      </c>
      <c r="E118" s="68"/>
      <c r="F118" s="68"/>
      <c r="G118" s="68"/>
      <c r="H118" s="69"/>
      <c r="J118" s="2"/>
    </row>
    <row r="119" spans="1:10" ht="22.5">
      <c r="A119" s="14">
        <v>45</v>
      </c>
      <c r="B119" s="14" t="s">
        <v>173</v>
      </c>
      <c r="C119" s="14" t="s">
        <v>136</v>
      </c>
      <c r="D119" s="9" t="s">
        <v>137</v>
      </c>
      <c r="E119" s="14" t="s">
        <v>1</v>
      </c>
      <c r="F119" s="10">
        <f>0.34*855</f>
        <v>290.70000000000005</v>
      </c>
      <c r="G119" s="9"/>
      <c r="H119" s="10">
        <f>F119*G119</f>
        <v>0</v>
      </c>
      <c r="J119" s="2"/>
    </row>
    <row r="120" spans="1:10">
      <c r="A120" s="15" t="s">
        <v>238</v>
      </c>
      <c r="B120" s="13"/>
      <c r="C120" s="13"/>
      <c r="D120" s="12"/>
      <c r="E120" s="13"/>
      <c r="F120" s="27"/>
      <c r="G120" s="12"/>
      <c r="H120" s="27"/>
      <c r="J120" s="2"/>
    </row>
    <row r="121" spans="1:10" ht="21" customHeight="1">
      <c r="A121" s="3">
        <v>10</v>
      </c>
      <c r="B121" s="3" t="s">
        <v>93</v>
      </c>
      <c r="C121" s="3" t="s">
        <v>93</v>
      </c>
      <c r="D121" s="67" t="s">
        <v>178</v>
      </c>
      <c r="E121" s="68"/>
      <c r="F121" s="68"/>
      <c r="G121" s="68"/>
      <c r="H121" s="69"/>
      <c r="J121" s="2"/>
    </row>
    <row r="122" spans="1:10" ht="22.5">
      <c r="A122" s="14">
        <v>46</v>
      </c>
      <c r="B122" s="14" t="s">
        <v>214</v>
      </c>
      <c r="C122" s="14" t="s">
        <v>267</v>
      </c>
      <c r="D122" s="9" t="s">
        <v>215</v>
      </c>
      <c r="E122" s="14" t="s">
        <v>11</v>
      </c>
      <c r="F122" s="9">
        <v>1</v>
      </c>
      <c r="G122" s="9"/>
      <c r="H122" s="10">
        <f>F122*G122</f>
        <v>0</v>
      </c>
      <c r="I122" s="6"/>
      <c r="J122" s="2"/>
    </row>
    <row r="123" spans="1:10">
      <c r="A123" s="15" t="s">
        <v>251</v>
      </c>
      <c r="B123" s="15" t="s">
        <v>147</v>
      </c>
      <c r="C123" s="13"/>
      <c r="D123" s="12"/>
      <c r="E123" s="13"/>
      <c r="F123" s="12"/>
      <c r="G123" s="12"/>
      <c r="H123" s="12"/>
      <c r="I123" s="6"/>
      <c r="J123" s="2"/>
    </row>
    <row r="124" spans="1:10">
      <c r="A124" s="67" t="s">
        <v>8</v>
      </c>
      <c r="B124" s="68"/>
      <c r="C124" s="68"/>
      <c r="D124" s="68"/>
      <c r="E124" s="68"/>
      <c r="F124" s="68"/>
      <c r="G124" s="69"/>
      <c r="H124" s="21">
        <f>H8+H12+H15+H17+H19+H21+H23+H26+H28+H31+H33+H35+H37+H39+H41+H43+H45+H47+H49+H51+H54+H56+H60+H62+H64+H67+H70+H72+H75+H78+H81+H83+H86+H90+H92+H94+H96+H99+H102+H106+H109+H111+H114+H116+H119+H122</f>
        <v>0</v>
      </c>
      <c r="J124" s="2"/>
    </row>
  </sheetData>
  <mergeCells count="29">
    <mergeCell ref="A124:G124"/>
    <mergeCell ref="A1:H1"/>
    <mergeCell ref="A4:H4"/>
    <mergeCell ref="D121:H121"/>
    <mergeCell ref="D113:H113"/>
    <mergeCell ref="D118:H118"/>
    <mergeCell ref="D104:H104"/>
    <mergeCell ref="D105:H105"/>
    <mergeCell ref="D108:H108"/>
    <mergeCell ref="D98:H98"/>
    <mergeCell ref="D101:H101"/>
    <mergeCell ref="D74:H74"/>
    <mergeCell ref="D77:H77"/>
    <mergeCell ref="D80:H80"/>
    <mergeCell ref="D85:H85"/>
    <mergeCell ref="D88:H88"/>
    <mergeCell ref="D89:H89"/>
    <mergeCell ref="D25:H25"/>
    <mergeCell ref="D53:H53"/>
    <mergeCell ref="D58:H58"/>
    <mergeCell ref="D59:H59"/>
    <mergeCell ref="D66:H66"/>
    <mergeCell ref="D69:H69"/>
    <mergeCell ref="D14:H14"/>
    <mergeCell ref="A3:H3"/>
    <mergeCell ref="A6:H6"/>
    <mergeCell ref="D7:H7"/>
    <mergeCell ref="D10:H10"/>
    <mergeCell ref="D11:H11"/>
  </mergeCells>
  <pageMargins left="0.75" right="0.75" top="1" bottom="1" header="0.5" footer="0.5"/>
  <pageSetup paperSize="9"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zoomScale="85" zoomScaleNormal="85" zoomScalePageLayoutView="150" workbookViewId="0">
      <selection activeCell="G39" sqref="G39:G42"/>
    </sheetView>
  </sheetViews>
  <sheetFormatPr defaultColWidth="11" defaultRowHeight="14.25"/>
  <cols>
    <col min="1" max="1" width="5.125" customWidth="1"/>
    <col min="3" max="3" width="9.375" customWidth="1"/>
    <col min="4" max="4" width="35" customWidth="1"/>
    <col min="5" max="5" width="7.625" customWidth="1"/>
    <col min="6" max="6" width="9.625" customWidth="1"/>
    <col min="7" max="7" width="10.25" customWidth="1"/>
    <col min="8" max="8" width="12.375" customWidth="1"/>
  </cols>
  <sheetData>
    <row r="1" spans="1:8" ht="15">
      <c r="A1" s="76" t="s">
        <v>278</v>
      </c>
      <c r="B1" s="76"/>
      <c r="C1" s="76"/>
      <c r="D1" s="76"/>
      <c r="E1" s="76"/>
      <c r="F1" s="76"/>
      <c r="G1" s="76"/>
      <c r="H1" s="76"/>
    </row>
    <row r="3" spans="1:8">
      <c r="A3" s="70" t="s">
        <v>273</v>
      </c>
      <c r="B3" s="70"/>
      <c r="C3" s="70"/>
      <c r="D3" s="70"/>
      <c r="E3" s="70"/>
      <c r="F3" s="70"/>
      <c r="G3" s="70"/>
      <c r="H3" s="70"/>
    </row>
    <row r="4" spans="1:8">
      <c r="A4" s="72" t="s">
        <v>278</v>
      </c>
      <c r="B4" s="72"/>
      <c r="C4" s="72"/>
      <c r="D4" s="72"/>
      <c r="E4" s="72"/>
      <c r="F4" s="72"/>
      <c r="G4" s="72"/>
      <c r="H4" s="72"/>
    </row>
    <row r="5" spans="1:8" ht="22.5">
      <c r="A5" s="3" t="s">
        <v>0</v>
      </c>
      <c r="B5" s="3" t="s">
        <v>177</v>
      </c>
      <c r="C5" s="3" t="s">
        <v>13</v>
      </c>
      <c r="D5" s="3" t="s">
        <v>4</v>
      </c>
      <c r="E5" s="3" t="s">
        <v>23</v>
      </c>
      <c r="F5" s="26" t="s">
        <v>5</v>
      </c>
      <c r="G5" s="3" t="s">
        <v>6</v>
      </c>
      <c r="H5" s="26" t="s">
        <v>7</v>
      </c>
    </row>
    <row r="6" spans="1:8">
      <c r="A6" s="67" t="s">
        <v>92</v>
      </c>
      <c r="B6" s="68"/>
      <c r="C6" s="74"/>
      <c r="D6" s="74"/>
      <c r="E6" s="74"/>
      <c r="F6" s="74"/>
      <c r="G6" s="74"/>
      <c r="H6" s="75"/>
    </row>
    <row r="7" spans="1:8" ht="14.25" customHeight="1">
      <c r="A7" s="3"/>
      <c r="B7" s="42" t="s">
        <v>93</v>
      </c>
      <c r="C7" s="43"/>
      <c r="D7" s="73" t="s">
        <v>280</v>
      </c>
      <c r="E7" s="73"/>
      <c r="F7" s="73"/>
      <c r="G7" s="73"/>
      <c r="H7" s="73"/>
    </row>
    <row r="8" spans="1:8" ht="45">
      <c r="A8" s="30">
        <v>1</v>
      </c>
      <c r="B8" s="31"/>
      <c r="C8" s="31" t="s">
        <v>281</v>
      </c>
      <c r="D8" s="32" t="s">
        <v>282</v>
      </c>
      <c r="E8" s="33" t="s">
        <v>1</v>
      </c>
      <c r="F8" s="51">
        <v>50</v>
      </c>
      <c r="G8" s="52"/>
      <c r="H8" s="52">
        <f>F8*G8</f>
        <v>0</v>
      </c>
    </row>
    <row r="9" spans="1:8" ht="22.5">
      <c r="A9" s="30">
        <v>2</v>
      </c>
      <c r="B9" s="31"/>
      <c r="C9" s="31" t="s">
        <v>281</v>
      </c>
      <c r="D9" s="35" t="s">
        <v>283</v>
      </c>
      <c r="E9" s="33" t="s">
        <v>11</v>
      </c>
      <c r="F9" s="53">
        <v>1</v>
      </c>
      <c r="G9" s="52"/>
      <c r="H9" s="52">
        <f t="shared" ref="H9:H15" si="0">F9*G9</f>
        <v>0</v>
      </c>
    </row>
    <row r="10" spans="1:8" ht="45">
      <c r="A10" s="30">
        <v>3</v>
      </c>
      <c r="B10" s="31"/>
      <c r="C10" s="31" t="s">
        <v>281</v>
      </c>
      <c r="D10" s="35" t="s">
        <v>284</v>
      </c>
      <c r="E10" s="33" t="s">
        <v>1</v>
      </c>
      <c r="F10" s="51">
        <v>10</v>
      </c>
      <c r="G10" s="52"/>
      <c r="H10" s="52">
        <f t="shared" si="0"/>
        <v>0</v>
      </c>
    </row>
    <row r="11" spans="1:8" ht="45">
      <c r="A11" s="30">
        <v>4</v>
      </c>
      <c r="B11" s="31"/>
      <c r="C11" s="31" t="s">
        <v>281</v>
      </c>
      <c r="D11" s="35" t="s">
        <v>285</v>
      </c>
      <c r="E11" s="33" t="s">
        <v>1</v>
      </c>
      <c r="F11" s="51">
        <v>10</v>
      </c>
      <c r="G11" s="52"/>
      <c r="H11" s="52">
        <f t="shared" si="0"/>
        <v>0</v>
      </c>
    </row>
    <row r="12" spans="1:8" ht="22.5">
      <c r="A12" s="30">
        <v>5</v>
      </c>
      <c r="B12" s="31"/>
      <c r="C12" s="31" t="s">
        <v>281</v>
      </c>
      <c r="D12" s="32" t="s">
        <v>286</v>
      </c>
      <c r="E12" s="33" t="s">
        <v>11</v>
      </c>
      <c r="F12" s="51">
        <v>2</v>
      </c>
      <c r="G12" s="52"/>
      <c r="H12" s="52">
        <f t="shared" si="0"/>
        <v>0</v>
      </c>
    </row>
    <row r="13" spans="1:8" ht="45">
      <c r="A13" s="30">
        <v>6</v>
      </c>
      <c r="B13" s="31"/>
      <c r="C13" s="31" t="s">
        <v>281</v>
      </c>
      <c r="D13" s="35" t="s">
        <v>287</v>
      </c>
      <c r="E13" s="33" t="s">
        <v>1</v>
      </c>
      <c r="F13" s="53">
        <v>46</v>
      </c>
      <c r="G13" s="52"/>
      <c r="H13" s="52">
        <f t="shared" si="0"/>
        <v>0</v>
      </c>
    </row>
    <row r="14" spans="1:8" ht="45">
      <c r="A14" s="30">
        <v>7</v>
      </c>
      <c r="B14" s="31"/>
      <c r="C14" s="31" t="s">
        <v>281</v>
      </c>
      <c r="D14" s="35" t="s">
        <v>288</v>
      </c>
      <c r="E14" s="33" t="s">
        <v>1</v>
      </c>
      <c r="F14" s="51">
        <v>10</v>
      </c>
      <c r="G14" s="52"/>
      <c r="H14" s="52">
        <f t="shared" si="0"/>
        <v>0</v>
      </c>
    </row>
    <row r="15" spans="1:8" ht="33.75">
      <c r="A15" s="30">
        <v>8</v>
      </c>
      <c r="B15" s="31"/>
      <c r="C15" s="31" t="s">
        <v>281</v>
      </c>
      <c r="D15" s="35" t="s">
        <v>289</v>
      </c>
      <c r="E15" s="33" t="s">
        <v>11</v>
      </c>
      <c r="F15" s="54">
        <v>2</v>
      </c>
      <c r="G15" s="52"/>
      <c r="H15" s="52">
        <f t="shared" si="0"/>
        <v>0</v>
      </c>
    </row>
    <row r="16" spans="1:8" ht="14.25" customHeight="1">
      <c r="A16" s="44"/>
      <c r="B16" s="44"/>
      <c r="C16" s="44"/>
      <c r="D16" s="79" t="s">
        <v>290</v>
      </c>
      <c r="E16" s="79"/>
      <c r="F16" s="79"/>
      <c r="G16" s="79"/>
      <c r="H16" s="79"/>
    </row>
    <row r="17" spans="1:8" ht="45">
      <c r="A17" s="30">
        <v>9</v>
      </c>
      <c r="B17" s="31"/>
      <c r="C17" s="31" t="s">
        <v>281</v>
      </c>
      <c r="D17" s="32" t="s">
        <v>291</v>
      </c>
      <c r="E17" s="34" t="s">
        <v>2</v>
      </c>
      <c r="F17" s="51">
        <v>100</v>
      </c>
      <c r="G17" s="52"/>
      <c r="H17" s="52">
        <f>F17*G17</f>
        <v>0</v>
      </c>
    </row>
    <row r="18" spans="1:8" ht="33.75">
      <c r="A18" s="30">
        <v>10</v>
      </c>
      <c r="B18" s="31"/>
      <c r="C18" s="31" t="s">
        <v>281</v>
      </c>
      <c r="D18" s="35" t="s">
        <v>292</v>
      </c>
      <c r="E18" s="34" t="s">
        <v>1</v>
      </c>
      <c r="F18" s="51">
        <v>420</v>
      </c>
      <c r="G18" s="52"/>
      <c r="H18" s="52">
        <f t="shared" ref="H18:H25" si="1">F18*G18</f>
        <v>0</v>
      </c>
    </row>
    <row r="19" spans="1:8" ht="33.75">
      <c r="A19" s="30">
        <v>11</v>
      </c>
      <c r="B19" s="31"/>
      <c r="C19" s="31" t="s">
        <v>281</v>
      </c>
      <c r="D19" s="35" t="s">
        <v>293</v>
      </c>
      <c r="E19" s="34" t="s">
        <v>1</v>
      </c>
      <c r="F19" s="51">
        <v>110</v>
      </c>
      <c r="G19" s="52"/>
      <c r="H19" s="52">
        <f t="shared" si="1"/>
        <v>0</v>
      </c>
    </row>
    <row r="20" spans="1:8" ht="33.75">
      <c r="A20" s="30">
        <v>12</v>
      </c>
      <c r="B20" s="31"/>
      <c r="C20" s="31" t="s">
        <v>281</v>
      </c>
      <c r="D20" s="35" t="s">
        <v>294</v>
      </c>
      <c r="E20" s="34" t="s">
        <v>1</v>
      </c>
      <c r="F20" s="51">
        <v>430</v>
      </c>
      <c r="G20" s="52"/>
      <c r="H20" s="52">
        <f t="shared" si="1"/>
        <v>0</v>
      </c>
    </row>
    <row r="21" spans="1:8" ht="33.75">
      <c r="A21" s="30">
        <v>13</v>
      </c>
      <c r="B21" s="31"/>
      <c r="C21" s="31" t="s">
        <v>281</v>
      </c>
      <c r="D21" s="32" t="s">
        <v>295</v>
      </c>
      <c r="E21" s="34" t="s">
        <v>1</v>
      </c>
      <c r="F21" s="51">
        <v>55</v>
      </c>
      <c r="G21" s="52"/>
      <c r="H21" s="52">
        <f t="shared" si="1"/>
        <v>0</v>
      </c>
    </row>
    <row r="22" spans="1:8" ht="45">
      <c r="A22" s="30">
        <v>14</v>
      </c>
      <c r="B22" s="31"/>
      <c r="C22" s="31" t="s">
        <v>281</v>
      </c>
      <c r="D22" s="35" t="s">
        <v>296</v>
      </c>
      <c r="E22" s="34" t="s">
        <v>300</v>
      </c>
      <c r="F22" s="51">
        <v>12</v>
      </c>
      <c r="G22" s="52"/>
      <c r="H22" s="52">
        <f t="shared" si="1"/>
        <v>0</v>
      </c>
    </row>
    <row r="23" spans="1:8" ht="45">
      <c r="A23" s="30">
        <v>15</v>
      </c>
      <c r="B23" s="31"/>
      <c r="C23" s="31" t="s">
        <v>281</v>
      </c>
      <c r="D23" s="35" t="s">
        <v>297</v>
      </c>
      <c r="E23" s="34" t="s">
        <v>300</v>
      </c>
      <c r="F23" s="51">
        <v>2</v>
      </c>
      <c r="G23" s="52"/>
      <c r="H23" s="52">
        <f t="shared" si="1"/>
        <v>0</v>
      </c>
    </row>
    <row r="24" spans="1:8" ht="45">
      <c r="A24" s="30">
        <v>16</v>
      </c>
      <c r="B24" s="31"/>
      <c r="C24" s="31" t="s">
        <v>281</v>
      </c>
      <c r="D24" s="32" t="s">
        <v>298</v>
      </c>
      <c r="E24" s="34" t="s">
        <v>300</v>
      </c>
      <c r="F24" s="55">
        <v>2</v>
      </c>
      <c r="G24" s="56"/>
      <c r="H24" s="52">
        <f t="shared" si="1"/>
        <v>0</v>
      </c>
    </row>
    <row r="25" spans="1:8" ht="45">
      <c r="A25" s="30">
        <v>17</v>
      </c>
      <c r="B25" s="31"/>
      <c r="C25" s="31" t="s">
        <v>281</v>
      </c>
      <c r="D25" s="35" t="s">
        <v>299</v>
      </c>
      <c r="E25" s="34" t="s">
        <v>300</v>
      </c>
      <c r="F25" s="54">
        <v>2</v>
      </c>
      <c r="G25" s="52"/>
      <c r="H25" s="52">
        <f t="shared" si="1"/>
        <v>0</v>
      </c>
    </row>
    <row r="26" spans="1:8" ht="14.25" customHeight="1">
      <c r="A26" s="44"/>
      <c r="B26" s="44"/>
      <c r="C26" s="44"/>
      <c r="D26" s="80" t="s">
        <v>301</v>
      </c>
      <c r="E26" s="81"/>
      <c r="F26" s="81"/>
      <c r="G26" s="81"/>
      <c r="H26" s="82"/>
    </row>
    <row r="27" spans="1:8" ht="45">
      <c r="A27" s="30">
        <v>18</v>
      </c>
      <c r="B27" s="31"/>
      <c r="C27" s="31" t="s">
        <v>281</v>
      </c>
      <c r="D27" s="38" t="s">
        <v>309</v>
      </c>
      <c r="E27" s="33" t="s">
        <v>1</v>
      </c>
      <c r="F27" s="51">
        <v>3</v>
      </c>
      <c r="G27" s="52"/>
      <c r="H27" s="52">
        <f>F27*G27</f>
        <v>0</v>
      </c>
    </row>
    <row r="28" spans="1:8" ht="45">
      <c r="A28" s="30">
        <v>19</v>
      </c>
      <c r="B28" s="31"/>
      <c r="C28" s="31" t="s">
        <v>281</v>
      </c>
      <c r="D28" s="38" t="s">
        <v>310</v>
      </c>
      <c r="E28" s="33" t="s">
        <v>1</v>
      </c>
      <c r="F28" s="54">
        <v>3</v>
      </c>
      <c r="G28" s="52"/>
      <c r="H28" s="52">
        <f>F28*G28</f>
        <v>0</v>
      </c>
    </row>
    <row r="29" spans="1:8" ht="45">
      <c r="A29" s="30">
        <v>20</v>
      </c>
      <c r="B29" s="31"/>
      <c r="C29" s="31" t="s">
        <v>281</v>
      </c>
      <c r="D29" s="36" t="s">
        <v>291</v>
      </c>
      <c r="E29" s="33" t="s">
        <v>2</v>
      </c>
      <c r="F29" s="54">
        <v>3</v>
      </c>
      <c r="G29" s="52"/>
      <c r="H29" s="52">
        <f>F29*G29</f>
        <v>0</v>
      </c>
    </row>
    <row r="30" spans="1:8" ht="14.25" customHeight="1">
      <c r="A30" s="45"/>
      <c r="B30" s="45"/>
      <c r="C30" s="45"/>
      <c r="D30" s="83" t="s">
        <v>311</v>
      </c>
      <c r="E30" s="77"/>
      <c r="F30" s="77"/>
      <c r="G30" s="77"/>
      <c r="H30" s="78"/>
    </row>
    <row r="31" spans="1:8" ht="33.75">
      <c r="A31" s="30">
        <v>21</v>
      </c>
      <c r="B31" s="31"/>
      <c r="C31" s="31" t="s">
        <v>281</v>
      </c>
      <c r="D31" s="36" t="s">
        <v>292</v>
      </c>
      <c r="E31" s="35" t="s">
        <v>1</v>
      </c>
      <c r="F31" s="54">
        <v>445</v>
      </c>
      <c r="G31" s="52"/>
      <c r="H31" s="52">
        <f>F31*G31</f>
        <v>0</v>
      </c>
    </row>
    <row r="32" spans="1:8" ht="33.75">
      <c r="A32" s="30">
        <v>22</v>
      </c>
      <c r="B32" s="31"/>
      <c r="C32" s="31" t="s">
        <v>281</v>
      </c>
      <c r="D32" s="36" t="s">
        <v>294</v>
      </c>
      <c r="E32" s="33" t="s">
        <v>1</v>
      </c>
      <c r="F32" s="54">
        <v>445</v>
      </c>
      <c r="G32" s="52"/>
      <c r="H32" s="52">
        <f t="shared" ref="H32:H37" si="2">F32*G32</f>
        <v>0</v>
      </c>
    </row>
    <row r="33" spans="1:8" ht="33.75">
      <c r="A33" s="30">
        <v>23</v>
      </c>
      <c r="B33" s="31"/>
      <c r="C33" s="31" t="s">
        <v>281</v>
      </c>
      <c r="D33" s="36" t="s">
        <v>302</v>
      </c>
      <c r="E33" s="37" t="s">
        <v>300</v>
      </c>
      <c r="F33" s="57">
        <v>4</v>
      </c>
      <c r="G33" s="58"/>
      <c r="H33" s="52">
        <f t="shared" si="2"/>
        <v>0</v>
      </c>
    </row>
    <row r="34" spans="1:8" ht="33.75">
      <c r="A34" s="30">
        <v>24</v>
      </c>
      <c r="B34" s="31"/>
      <c r="C34" s="31" t="s">
        <v>281</v>
      </c>
      <c r="D34" s="36" t="s">
        <v>303</v>
      </c>
      <c r="E34" s="37" t="s">
        <v>304</v>
      </c>
      <c r="F34" s="57">
        <v>1</v>
      </c>
      <c r="G34" s="58"/>
      <c r="H34" s="52">
        <f t="shared" si="2"/>
        <v>0</v>
      </c>
    </row>
    <row r="35" spans="1:8" ht="33.75">
      <c r="A35" s="30">
        <v>25</v>
      </c>
      <c r="B35" s="31"/>
      <c r="C35" s="31" t="s">
        <v>281</v>
      </c>
      <c r="D35" s="36" t="s">
        <v>305</v>
      </c>
      <c r="E35" s="37" t="s">
        <v>300</v>
      </c>
      <c r="F35" s="57">
        <v>1</v>
      </c>
      <c r="G35" s="58"/>
      <c r="H35" s="52">
        <f t="shared" si="2"/>
        <v>0</v>
      </c>
    </row>
    <row r="36" spans="1:8" ht="33.75">
      <c r="A36" s="30">
        <v>26</v>
      </c>
      <c r="B36" s="31"/>
      <c r="C36" s="31" t="s">
        <v>281</v>
      </c>
      <c r="D36" s="36" t="s">
        <v>306</v>
      </c>
      <c r="E36" s="37" t="s">
        <v>304</v>
      </c>
      <c r="F36" s="57">
        <v>25</v>
      </c>
      <c r="G36" s="58"/>
      <c r="H36" s="52">
        <f t="shared" si="2"/>
        <v>0</v>
      </c>
    </row>
    <row r="37" spans="1:8" ht="22.5">
      <c r="A37" s="30">
        <v>27</v>
      </c>
      <c r="B37" s="31"/>
      <c r="C37" s="31" t="s">
        <v>281</v>
      </c>
      <c r="D37" s="36" t="s">
        <v>307</v>
      </c>
      <c r="E37" s="37" t="s">
        <v>11</v>
      </c>
      <c r="F37" s="57">
        <v>4</v>
      </c>
      <c r="G37" s="58"/>
      <c r="H37" s="52">
        <f t="shared" si="2"/>
        <v>0</v>
      </c>
    </row>
    <row r="38" spans="1:8" ht="14.25" customHeight="1">
      <c r="A38" s="45"/>
      <c r="B38" s="45"/>
      <c r="C38" s="45"/>
      <c r="D38" s="77" t="s">
        <v>308</v>
      </c>
      <c r="E38" s="77"/>
      <c r="F38" s="77"/>
      <c r="G38" s="77"/>
      <c r="H38" s="78"/>
    </row>
    <row r="39" spans="1:8" ht="33.75">
      <c r="A39" s="30">
        <v>28</v>
      </c>
      <c r="B39" s="31"/>
      <c r="C39" s="31" t="s">
        <v>281</v>
      </c>
      <c r="D39" s="36" t="s">
        <v>292</v>
      </c>
      <c r="E39" s="37" t="s">
        <v>1</v>
      </c>
      <c r="F39" s="57">
        <v>100</v>
      </c>
      <c r="G39" s="58"/>
      <c r="H39" s="58">
        <f>F39*G39</f>
        <v>0</v>
      </c>
    </row>
    <row r="40" spans="1:8" ht="33.75">
      <c r="A40" s="30">
        <v>29</v>
      </c>
      <c r="B40" s="31"/>
      <c r="C40" s="31" t="s">
        <v>281</v>
      </c>
      <c r="D40" s="39" t="s">
        <v>294</v>
      </c>
      <c r="E40" s="37" t="s">
        <v>1</v>
      </c>
      <c r="F40" s="57">
        <v>100</v>
      </c>
      <c r="G40" s="57"/>
      <c r="H40" s="58">
        <f>F40*G40</f>
        <v>0</v>
      </c>
    </row>
    <row r="41" spans="1:8" ht="33.75">
      <c r="A41" s="30">
        <v>30</v>
      </c>
      <c r="B41" s="31"/>
      <c r="C41" s="31" t="s">
        <v>281</v>
      </c>
      <c r="D41" s="39" t="s">
        <v>312</v>
      </c>
      <c r="E41" s="37" t="s">
        <v>313</v>
      </c>
      <c r="F41" s="57">
        <v>1</v>
      </c>
      <c r="G41" s="58"/>
      <c r="H41" s="58">
        <f>F41*G41</f>
        <v>0</v>
      </c>
    </row>
    <row r="42" spans="1:8" ht="33.75">
      <c r="A42" s="30">
        <v>31</v>
      </c>
      <c r="B42" s="31"/>
      <c r="C42" s="31" t="s">
        <v>281</v>
      </c>
      <c r="D42" s="39" t="s">
        <v>314</v>
      </c>
      <c r="E42" s="37" t="s">
        <v>313</v>
      </c>
      <c r="F42" s="57">
        <v>47</v>
      </c>
      <c r="G42" s="59"/>
      <c r="H42" s="58">
        <f>F42*G42</f>
        <v>0</v>
      </c>
    </row>
    <row r="43" spans="1:8">
      <c r="A43" s="67" t="s">
        <v>8</v>
      </c>
      <c r="B43" s="68"/>
      <c r="C43" s="68"/>
      <c r="D43" s="68"/>
      <c r="E43" s="68"/>
      <c r="F43" s="68"/>
      <c r="G43" s="69"/>
      <c r="H43" s="60">
        <f>SUM(H8:H15,H17:H25,H27:H29,H31:H37,H39:H42)</f>
        <v>0</v>
      </c>
    </row>
  </sheetData>
  <mergeCells count="10">
    <mergeCell ref="A43:G43"/>
    <mergeCell ref="D38:H38"/>
    <mergeCell ref="D16:H16"/>
    <mergeCell ref="D26:H26"/>
    <mergeCell ref="D30:H30"/>
    <mergeCell ref="D7:H7"/>
    <mergeCell ref="A4:H4"/>
    <mergeCell ref="A6:H6"/>
    <mergeCell ref="A1:H1"/>
    <mergeCell ref="A3:H3"/>
  </mergeCells>
  <pageMargins left="0.75" right="0.75" top="1" bottom="1" header="0.5" footer="0.5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4"/>
  <sheetViews>
    <sheetView topLeftCell="A76" zoomScale="85" zoomScaleNormal="85" zoomScalePageLayoutView="150" workbookViewId="0">
      <selection activeCell="G122" sqref="G122:G123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6" style="2" customWidth="1"/>
    <col min="5" max="5" width="7" style="1" customWidth="1"/>
    <col min="6" max="6" width="9.75" style="29" customWidth="1"/>
    <col min="7" max="7" width="10" style="2" customWidth="1"/>
    <col min="8" max="8" width="12.375" style="29" customWidth="1"/>
    <col min="9" max="9" width="11.375" style="2" customWidth="1"/>
    <col min="10" max="10" width="10.875" style="24" customWidth="1"/>
    <col min="11" max="11" width="9.75" style="2" bestFit="1" customWidth="1"/>
    <col min="12" max="16384" width="8.75" style="2"/>
  </cols>
  <sheetData>
    <row r="1" spans="1:10">
      <c r="A1" s="71" t="s">
        <v>272</v>
      </c>
      <c r="B1" s="71"/>
      <c r="C1" s="71"/>
      <c r="D1" s="71"/>
      <c r="E1" s="71"/>
      <c r="F1" s="71"/>
      <c r="G1" s="71"/>
      <c r="H1" s="71"/>
    </row>
    <row r="3" spans="1:10">
      <c r="A3" s="70" t="s">
        <v>275</v>
      </c>
      <c r="B3" s="70"/>
      <c r="C3" s="70"/>
      <c r="D3" s="70"/>
      <c r="E3" s="70"/>
      <c r="F3" s="70"/>
      <c r="G3" s="70"/>
      <c r="H3" s="70"/>
      <c r="J3" s="2"/>
    </row>
    <row r="4" spans="1:10">
      <c r="A4" s="72" t="s">
        <v>272</v>
      </c>
      <c r="B4" s="72"/>
      <c r="C4" s="72"/>
      <c r="D4" s="72"/>
      <c r="E4" s="72"/>
      <c r="F4" s="72"/>
      <c r="G4" s="72"/>
      <c r="H4" s="72"/>
      <c r="J4" s="2"/>
    </row>
    <row r="5" spans="1:10" ht="22.5">
      <c r="A5" s="3" t="s">
        <v>0</v>
      </c>
      <c r="B5" s="3" t="s">
        <v>177</v>
      </c>
      <c r="C5" s="3" t="s">
        <v>13</v>
      </c>
      <c r="D5" s="3" t="s">
        <v>4</v>
      </c>
      <c r="E5" s="3" t="s">
        <v>23</v>
      </c>
      <c r="F5" s="26" t="s">
        <v>5</v>
      </c>
      <c r="G5" s="3" t="s">
        <v>6</v>
      </c>
      <c r="H5" s="26" t="s">
        <v>7</v>
      </c>
      <c r="J5" s="2"/>
    </row>
    <row r="6" spans="1:10">
      <c r="A6" s="67" t="s">
        <v>92</v>
      </c>
      <c r="B6" s="68"/>
      <c r="C6" s="68"/>
      <c r="D6" s="68"/>
      <c r="E6" s="68"/>
      <c r="F6" s="68"/>
      <c r="G6" s="68"/>
      <c r="H6" s="69"/>
      <c r="J6" s="2"/>
    </row>
    <row r="7" spans="1:10">
      <c r="A7" s="3">
        <v>1</v>
      </c>
      <c r="B7" s="3" t="s">
        <v>93</v>
      </c>
      <c r="C7" s="3" t="s">
        <v>93</v>
      </c>
      <c r="D7" s="67" t="s">
        <v>60</v>
      </c>
      <c r="E7" s="68"/>
      <c r="F7" s="68"/>
      <c r="G7" s="68"/>
      <c r="H7" s="69"/>
      <c r="J7" s="2"/>
    </row>
    <row r="8" spans="1:10" ht="22.5">
      <c r="A8" s="14">
        <v>1</v>
      </c>
      <c r="B8" s="14"/>
      <c r="C8" s="14" t="s">
        <v>74</v>
      </c>
      <c r="D8" s="9" t="s">
        <v>265</v>
      </c>
      <c r="E8" s="14" t="s">
        <v>62</v>
      </c>
      <c r="F8" s="10">
        <f>1*0.66</f>
        <v>0.66</v>
      </c>
      <c r="G8" s="10"/>
      <c r="H8" s="10">
        <f>F8*G8</f>
        <v>0</v>
      </c>
      <c r="J8" s="2"/>
    </row>
    <row r="9" spans="1:10">
      <c r="A9" s="15" t="s">
        <v>61</v>
      </c>
      <c r="B9" s="15" t="s">
        <v>139</v>
      </c>
      <c r="C9" s="13"/>
      <c r="D9" s="12"/>
      <c r="E9" s="13"/>
      <c r="F9" s="27"/>
      <c r="G9" s="12"/>
      <c r="H9" s="27"/>
      <c r="J9" s="2"/>
    </row>
    <row r="10" spans="1:10">
      <c r="A10" s="3">
        <v>2</v>
      </c>
      <c r="B10" s="3" t="s">
        <v>9</v>
      </c>
      <c r="C10" s="3" t="s">
        <v>93</v>
      </c>
      <c r="D10" s="67" t="s">
        <v>16</v>
      </c>
      <c r="E10" s="68"/>
      <c r="F10" s="68"/>
      <c r="G10" s="68"/>
      <c r="H10" s="69"/>
      <c r="J10" s="2"/>
    </row>
    <row r="11" spans="1:10">
      <c r="A11" s="3" t="s">
        <v>30</v>
      </c>
      <c r="B11" s="3" t="s">
        <v>93</v>
      </c>
      <c r="C11" s="3" t="s">
        <v>93</v>
      </c>
      <c r="D11" s="67" t="s">
        <v>83</v>
      </c>
      <c r="E11" s="68"/>
      <c r="F11" s="68"/>
      <c r="G11" s="68"/>
      <c r="H11" s="69"/>
      <c r="J11" s="2"/>
    </row>
    <row r="12" spans="1:10" ht="22.5">
      <c r="A12" s="14">
        <v>2</v>
      </c>
      <c r="B12" s="14" t="s">
        <v>140</v>
      </c>
      <c r="C12" s="14" t="s">
        <v>10</v>
      </c>
      <c r="D12" s="9" t="s">
        <v>21</v>
      </c>
      <c r="E12" s="14" t="s">
        <v>22</v>
      </c>
      <c r="F12" s="10">
        <f>0.8*0.66</f>
        <v>0.52800000000000002</v>
      </c>
      <c r="G12" s="10"/>
      <c r="H12" s="10">
        <f>F12*G12</f>
        <v>0</v>
      </c>
      <c r="J12" s="2"/>
    </row>
    <row r="13" spans="1:10">
      <c r="A13" s="15" t="s">
        <v>39</v>
      </c>
      <c r="B13" s="13"/>
      <c r="C13" s="13"/>
      <c r="D13" s="12"/>
      <c r="E13" s="13"/>
      <c r="F13" s="27"/>
      <c r="G13" s="12"/>
      <c r="H13" s="27"/>
      <c r="J13" s="2"/>
    </row>
    <row r="14" spans="1:10">
      <c r="A14" s="3" t="s">
        <v>48</v>
      </c>
      <c r="B14" s="3" t="s">
        <v>93</v>
      </c>
      <c r="C14" s="3" t="s">
        <v>93</v>
      </c>
      <c r="D14" s="67" t="s">
        <v>188</v>
      </c>
      <c r="E14" s="68"/>
      <c r="F14" s="68"/>
      <c r="G14" s="68"/>
      <c r="H14" s="69"/>
      <c r="J14" s="2"/>
    </row>
    <row r="15" spans="1:10" ht="22.5">
      <c r="A15" s="14">
        <v>3</v>
      </c>
      <c r="B15" s="14" t="s">
        <v>189</v>
      </c>
      <c r="C15" s="14" t="s">
        <v>190</v>
      </c>
      <c r="D15" s="9" t="s">
        <v>191</v>
      </c>
      <c r="E15" s="14" t="s">
        <v>11</v>
      </c>
      <c r="F15" s="10">
        <v>3</v>
      </c>
      <c r="G15" s="9"/>
      <c r="H15" s="10">
        <f>F15*G15</f>
        <v>0</v>
      </c>
      <c r="J15" s="2"/>
    </row>
    <row r="16" spans="1:10">
      <c r="A16" s="15" t="s">
        <v>53</v>
      </c>
      <c r="B16" s="13"/>
      <c r="C16" s="13"/>
      <c r="D16" s="11" t="s">
        <v>141</v>
      </c>
      <c r="E16" s="13"/>
      <c r="F16" s="27"/>
      <c r="G16" s="12"/>
      <c r="H16" s="27"/>
      <c r="J16" s="2"/>
    </row>
    <row r="17" spans="1:10" ht="22.5">
      <c r="A17" s="14">
        <v>4</v>
      </c>
      <c r="B17" s="14" t="s">
        <v>192</v>
      </c>
      <c r="C17" s="14" t="s">
        <v>190</v>
      </c>
      <c r="D17" s="9" t="s">
        <v>193</v>
      </c>
      <c r="E17" s="14" t="s">
        <v>11</v>
      </c>
      <c r="F17" s="10">
        <v>3</v>
      </c>
      <c r="G17" s="9"/>
      <c r="H17" s="10">
        <f>F17*G17</f>
        <v>0</v>
      </c>
      <c r="J17" s="2"/>
    </row>
    <row r="18" spans="1:10">
      <c r="A18" s="15" t="s">
        <v>53</v>
      </c>
      <c r="B18" s="13"/>
      <c r="C18" s="13"/>
      <c r="D18" s="11" t="s">
        <v>194</v>
      </c>
      <c r="E18" s="13"/>
      <c r="F18" s="27"/>
      <c r="G18" s="12"/>
      <c r="H18" s="27"/>
      <c r="J18" s="2"/>
    </row>
    <row r="19" spans="1:10" ht="22.5">
      <c r="A19" s="14">
        <v>5</v>
      </c>
      <c r="B19" s="14" t="s">
        <v>195</v>
      </c>
      <c r="C19" s="14" t="s">
        <v>190</v>
      </c>
      <c r="D19" s="9" t="s">
        <v>196</v>
      </c>
      <c r="E19" s="14" t="s">
        <v>197</v>
      </c>
      <c r="F19" s="10">
        <f>0.66*1.75</f>
        <v>1.155</v>
      </c>
      <c r="G19" s="9"/>
      <c r="H19" s="10">
        <f>F19*G19</f>
        <v>0</v>
      </c>
      <c r="J19" s="2"/>
    </row>
    <row r="20" spans="1:10">
      <c r="A20" s="15" t="s">
        <v>53</v>
      </c>
      <c r="B20" s="13"/>
      <c r="C20" s="13"/>
      <c r="D20" s="12"/>
      <c r="E20" s="13"/>
      <c r="F20" s="27"/>
      <c r="G20" s="12"/>
      <c r="H20" s="27"/>
      <c r="J20" s="2"/>
    </row>
    <row r="21" spans="1:10" ht="22.5">
      <c r="A21" s="14">
        <v>6</v>
      </c>
      <c r="B21" s="14" t="s">
        <v>198</v>
      </c>
      <c r="C21" s="14" t="s">
        <v>190</v>
      </c>
      <c r="D21" s="9" t="s">
        <v>199</v>
      </c>
      <c r="E21" s="14" t="s">
        <v>197</v>
      </c>
      <c r="F21" s="10">
        <f>0.66*2.25</f>
        <v>1.4850000000000001</v>
      </c>
      <c r="G21" s="9"/>
      <c r="H21" s="10">
        <f>F21*G21</f>
        <v>0</v>
      </c>
      <c r="J21" s="2"/>
    </row>
    <row r="22" spans="1:10">
      <c r="A22" s="15" t="s">
        <v>53</v>
      </c>
      <c r="B22" s="13"/>
      <c r="C22" s="13"/>
      <c r="D22" s="12"/>
      <c r="E22" s="13"/>
      <c r="F22" s="27"/>
      <c r="G22" s="12"/>
      <c r="H22" s="27"/>
      <c r="J22" s="2"/>
    </row>
    <row r="23" spans="1:10" ht="22.5">
      <c r="A23" s="14">
        <v>7</v>
      </c>
      <c r="B23" s="14" t="s">
        <v>200</v>
      </c>
      <c r="C23" s="14" t="s">
        <v>190</v>
      </c>
      <c r="D23" s="9" t="s">
        <v>201</v>
      </c>
      <c r="E23" s="14" t="s">
        <v>197</v>
      </c>
      <c r="F23" s="10">
        <f>0.66*6.75</f>
        <v>4.4550000000000001</v>
      </c>
      <c r="G23" s="9"/>
      <c r="H23" s="10">
        <f>F23*G23</f>
        <v>0</v>
      </c>
      <c r="J23" s="2"/>
    </row>
    <row r="24" spans="1:10">
      <c r="A24" s="15" t="s">
        <v>53</v>
      </c>
      <c r="B24" s="13"/>
      <c r="C24" s="13"/>
      <c r="D24" s="12"/>
      <c r="E24" s="13"/>
      <c r="F24" s="27"/>
      <c r="G24" s="12"/>
      <c r="H24" s="27"/>
      <c r="J24" s="2"/>
    </row>
    <row r="25" spans="1:10">
      <c r="A25" s="3" t="s">
        <v>94</v>
      </c>
      <c r="B25" s="3" t="s">
        <v>93</v>
      </c>
      <c r="C25" s="3" t="s">
        <v>93</v>
      </c>
      <c r="D25" s="67" t="s">
        <v>29</v>
      </c>
      <c r="E25" s="68"/>
      <c r="F25" s="68"/>
      <c r="G25" s="68"/>
      <c r="H25" s="69"/>
      <c r="J25" s="2"/>
    </row>
    <row r="26" spans="1:10" ht="22.5">
      <c r="A26" s="14">
        <v>8</v>
      </c>
      <c r="B26" s="14" t="s">
        <v>142</v>
      </c>
      <c r="C26" s="14" t="s">
        <v>75</v>
      </c>
      <c r="D26" s="9" t="s">
        <v>95</v>
      </c>
      <c r="E26" s="14" t="s">
        <v>2</v>
      </c>
      <c r="F26" s="10">
        <f>0.66*500</f>
        <v>330</v>
      </c>
      <c r="G26" s="9"/>
      <c r="H26" s="10">
        <f>F26*G26</f>
        <v>0</v>
      </c>
      <c r="J26" s="2"/>
    </row>
    <row r="27" spans="1:10">
      <c r="A27" s="15" t="s">
        <v>202</v>
      </c>
      <c r="B27" s="13"/>
      <c r="C27" s="13"/>
      <c r="D27" s="12"/>
      <c r="E27" s="13"/>
      <c r="F27" s="27"/>
      <c r="G27" s="12"/>
      <c r="H27" s="27"/>
      <c r="J27" s="2"/>
    </row>
    <row r="28" spans="1:10" ht="22.5">
      <c r="A28" s="14">
        <v>9</v>
      </c>
      <c r="B28" s="14" t="s">
        <v>143</v>
      </c>
      <c r="C28" s="14" t="s">
        <v>14</v>
      </c>
      <c r="D28" s="9" t="s">
        <v>179</v>
      </c>
      <c r="E28" s="14" t="s">
        <v>2</v>
      </c>
      <c r="F28" s="10">
        <f>0.66*151</f>
        <v>99.660000000000011</v>
      </c>
      <c r="G28" s="9"/>
      <c r="H28" s="10">
        <f>F28*G28</f>
        <v>0</v>
      </c>
      <c r="J28" s="2"/>
    </row>
    <row r="29" spans="1:10">
      <c r="A29" s="17" t="s">
        <v>202</v>
      </c>
      <c r="B29" s="18"/>
      <c r="C29" s="18"/>
      <c r="D29" s="19" t="s">
        <v>221</v>
      </c>
      <c r="E29" s="18"/>
      <c r="F29" s="28"/>
      <c r="G29" s="20"/>
      <c r="H29" s="28"/>
      <c r="J29" s="2"/>
    </row>
    <row r="30" spans="1:10">
      <c r="A30" s="13"/>
      <c r="B30" s="13"/>
      <c r="C30" s="13"/>
      <c r="D30" s="16" t="s">
        <v>222</v>
      </c>
      <c r="E30" s="13"/>
      <c r="F30" s="27"/>
      <c r="G30" s="12"/>
      <c r="H30" s="27"/>
      <c r="J30" s="2"/>
    </row>
    <row r="31" spans="1:10" ht="22.5">
      <c r="A31" s="14">
        <v>10</v>
      </c>
      <c r="B31" s="14" t="s">
        <v>144</v>
      </c>
      <c r="C31" s="14" t="s">
        <v>14</v>
      </c>
      <c r="D31" s="9" t="s">
        <v>223</v>
      </c>
      <c r="E31" s="14" t="s">
        <v>2</v>
      </c>
      <c r="F31" s="10">
        <f>0.66*1891</f>
        <v>1248.06</v>
      </c>
      <c r="G31" s="9"/>
      <c r="H31" s="10">
        <f>F31*G31</f>
        <v>0</v>
      </c>
      <c r="J31" s="2"/>
    </row>
    <row r="32" spans="1:10">
      <c r="A32" s="15" t="s">
        <v>202</v>
      </c>
      <c r="B32" s="13"/>
      <c r="C32" s="13"/>
      <c r="D32" s="12"/>
      <c r="E32" s="13"/>
      <c r="F32" s="27"/>
      <c r="G32" s="12"/>
      <c r="H32" s="27"/>
      <c r="J32" s="2"/>
    </row>
    <row r="33" spans="1:11" ht="22.5">
      <c r="A33" s="14">
        <v>11</v>
      </c>
      <c r="B33" s="14" t="s">
        <v>203</v>
      </c>
      <c r="C33" s="14" t="s">
        <v>268</v>
      </c>
      <c r="D33" s="9" t="s">
        <v>204</v>
      </c>
      <c r="E33" s="14" t="s">
        <v>2</v>
      </c>
      <c r="F33" s="10">
        <f>0.66*276</f>
        <v>182.16</v>
      </c>
      <c r="G33" s="9"/>
      <c r="H33" s="10">
        <f>F33*G33</f>
        <v>0</v>
      </c>
      <c r="J33" s="2"/>
    </row>
    <row r="34" spans="1:11">
      <c r="A34" s="15" t="s">
        <v>202</v>
      </c>
      <c r="B34" s="13"/>
      <c r="C34" s="13"/>
      <c r="D34" s="12"/>
      <c r="E34" s="13"/>
      <c r="F34" s="27"/>
      <c r="G34" s="12"/>
      <c r="H34" s="27"/>
      <c r="J34" s="2"/>
    </row>
    <row r="35" spans="1:11" ht="22.5">
      <c r="A35" s="14">
        <v>12</v>
      </c>
      <c r="B35" s="14" t="s">
        <v>145</v>
      </c>
      <c r="C35" s="14" t="s">
        <v>264</v>
      </c>
      <c r="D35" s="9" t="s">
        <v>96</v>
      </c>
      <c r="E35" s="14" t="s">
        <v>1</v>
      </c>
      <c r="F35" s="10">
        <f>0.66*869</f>
        <v>573.54000000000008</v>
      </c>
      <c r="G35" s="9"/>
      <c r="H35" s="10">
        <f>F35*G35</f>
        <v>0</v>
      </c>
      <c r="J35" s="2"/>
    </row>
    <row r="36" spans="1:11" ht="18" customHeight="1">
      <c r="A36" s="15" t="s">
        <v>202</v>
      </c>
      <c r="B36" s="13"/>
      <c r="C36" s="13"/>
      <c r="D36" s="12"/>
      <c r="E36" s="13"/>
      <c r="F36" s="27"/>
      <c r="G36" s="12"/>
      <c r="H36" s="27"/>
    </row>
    <row r="37" spans="1:11" ht="36.75" customHeight="1">
      <c r="A37" s="14">
        <v>13</v>
      </c>
      <c r="B37" s="14" t="s">
        <v>146</v>
      </c>
      <c r="C37" s="14" t="s">
        <v>14</v>
      </c>
      <c r="D37" s="9" t="s">
        <v>224</v>
      </c>
      <c r="E37" s="14" t="s">
        <v>3</v>
      </c>
      <c r="F37" s="10">
        <f>0.66*291.08</f>
        <v>192.11279999999999</v>
      </c>
      <c r="G37" s="9"/>
      <c r="H37" s="10">
        <f>F37*G37</f>
        <v>0</v>
      </c>
    </row>
    <row r="38" spans="1:11" ht="22.5" customHeight="1">
      <c r="A38" s="15" t="s">
        <v>202</v>
      </c>
      <c r="B38" s="15" t="s">
        <v>147</v>
      </c>
      <c r="C38" s="13"/>
      <c r="D38" s="12"/>
      <c r="E38" s="13"/>
      <c r="F38" s="27"/>
      <c r="G38" s="12"/>
      <c r="H38" s="27"/>
    </row>
    <row r="39" spans="1:11" ht="28.5" customHeight="1">
      <c r="A39" s="14">
        <v>14</v>
      </c>
      <c r="B39" s="14" t="s">
        <v>148</v>
      </c>
      <c r="C39" s="14" t="s">
        <v>14</v>
      </c>
      <c r="D39" s="9" t="s">
        <v>25</v>
      </c>
      <c r="E39" s="14" t="s">
        <v>3</v>
      </c>
      <c r="F39" s="10">
        <f>0.66*28.677</f>
        <v>18.926819999999999</v>
      </c>
      <c r="G39" s="9"/>
      <c r="H39" s="10">
        <f>F39*G39</f>
        <v>0</v>
      </c>
    </row>
    <row r="40" spans="1:11" ht="15.75" customHeight="1">
      <c r="A40" s="15" t="s">
        <v>202</v>
      </c>
      <c r="B40" s="13"/>
      <c r="C40" s="13"/>
      <c r="D40" s="12"/>
      <c r="E40" s="13"/>
      <c r="F40" s="27"/>
      <c r="G40" s="12"/>
      <c r="H40" s="27"/>
    </row>
    <row r="41" spans="1:11" ht="15" customHeight="1">
      <c r="A41" s="14">
        <v>15</v>
      </c>
      <c r="B41" s="14" t="s">
        <v>149</v>
      </c>
      <c r="C41" s="14" t="s">
        <v>93</v>
      </c>
      <c r="D41" s="9" t="s">
        <v>97</v>
      </c>
      <c r="E41" s="14" t="s">
        <v>2</v>
      </c>
      <c r="F41" s="10">
        <f>0.66*2952</f>
        <v>1948.3200000000002</v>
      </c>
      <c r="G41" s="9"/>
      <c r="H41" s="10">
        <f>F41*G41</f>
        <v>0</v>
      </c>
    </row>
    <row r="42" spans="1:11" ht="18" customHeight="1">
      <c r="A42" s="15" t="s">
        <v>202</v>
      </c>
      <c r="B42" s="13"/>
      <c r="C42" s="13"/>
      <c r="D42" s="12"/>
      <c r="E42" s="13"/>
      <c r="F42" s="27"/>
      <c r="G42" s="12"/>
      <c r="H42" s="27"/>
    </row>
    <row r="43" spans="1:11" ht="38.25" customHeight="1">
      <c r="A43" s="14">
        <v>16</v>
      </c>
      <c r="B43" s="14" t="s">
        <v>146</v>
      </c>
      <c r="C43" s="14" t="s">
        <v>14</v>
      </c>
      <c r="D43" s="9" t="s">
        <v>225</v>
      </c>
      <c r="E43" s="14" t="s">
        <v>3</v>
      </c>
      <c r="F43" s="10">
        <f>0.66*382.917</f>
        <v>252.72522000000001</v>
      </c>
      <c r="G43" s="9"/>
      <c r="H43" s="10">
        <f>F43*G43</f>
        <v>0</v>
      </c>
    </row>
    <row r="44" spans="1:11" ht="21.75" customHeight="1">
      <c r="A44" s="15" t="s">
        <v>202</v>
      </c>
      <c r="B44" s="15" t="s">
        <v>147</v>
      </c>
      <c r="C44" s="13"/>
      <c r="D44" s="12"/>
      <c r="E44" s="13"/>
      <c r="F44" s="27"/>
      <c r="G44" s="12"/>
      <c r="H44" s="27"/>
    </row>
    <row r="45" spans="1:11" ht="33" customHeight="1">
      <c r="A45" s="14">
        <v>17</v>
      </c>
      <c r="B45" s="14"/>
      <c r="C45" s="14" t="s">
        <v>14</v>
      </c>
      <c r="D45" s="9" t="s">
        <v>24</v>
      </c>
      <c r="E45" s="14" t="s">
        <v>12</v>
      </c>
      <c r="F45" s="10">
        <f>0.66*957.292</f>
        <v>631.81272000000001</v>
      </c>
      <c r="G45" s="9"/>
      <c r="H45" s="10">
        <f>F45*G45</f>
        <v>0</v>
      </c>
    </row>
    <row r="46" spans="1:11" s="8" customFormat="1" ht="20.25" customHeight="1">
      <c r="A46" s="15" t="s">
        <v>202</v>
      </c>
      <c r="B46" s="15" t="s">
        <v>139</v>
      </c>
      <c r="C46" s="13"/>
      <c r="D46" s="12"/>
      <c r="E46" s="13"/>
      <c r="F46" s="27"/>
      <c r="G46" s="12"/>
      <c r="H46" s="27"/>
      <c r="J46" s="25"/>
    </row>
    <row r="47" spans="1:11" ht="22.5">
      <c r="A47" s="14">
        <v>18</v>
      </c>
      <c r="B47" s="14" t="s">
        <v>150</v>
      </c>
      <c r="C47" s="14" t="s">
        <v>14</v>
      </c>
      <c r="D47" s="9" t="s">
        <v>98</v>
      </c>
      <c r="E47" s="14" t="s">
        <v>62</v>
      </c>
      <c r="F47" s="10">
        <v>4</v>
      </c>
      <c r="G47" s="9"/>
      <c r="H47" s="10">
        <f>F47*G47</f>
        <v>0</v>
      </c>
      <c r="J47" s="22"/>
      <c r="K47" s="5"/>
    </row>
    <row r="48" spans="1:11" ht="22.5" customHeight="1">
      <c r="A48" s="15" t="s">
        <v>202</v>
      </c>
      <c r="B48" s="15" t="s">
        <v>147</v>
      </c>
      <c r="C48" s="13"/>
      <c r="D48" s="12"/>
      <c r="E48" s="13"/>
      <c r="F48" s="27"/>
      <c r="G48" s="12"/>
      <c r="H48" s="27"/>
    </row>
    <row r="49" spans="1:10" ht="42" customHeight="1">
      <c r="A49" s="14">
        <v>19</v>
      </c>
      <c r="B49" s="14" t="s">
        <v>151</v>
      </c>
      <c r="C49" s="14" t="s">
        <v>14</v>
      </c>
      <c r="D49" s="9" t="s">
        <v>51</v>
      </c>
      <c r="E49" s="14" t="s">
        <v>11</v>
      </c>
      <c r="F49" s="10">
        <v>9</v>
      </c>
      <c r="G49" s="9"/>
      <c r="H49" s="10">
        <f>F49*G49</f>
        <v>0</v>
      </c>
    </row>
    <row r="50" spans="1:10">
      <c r="A50" s="15" t="s">
        <v>202</v>
      </c>
      <c r="B50" s="13"/>
      <c r="C50" s="13"/>
      <c r="D50" s="12"/>
      <c r="E50" s="13"/>
      <c r="F50" s="27"/>
      <c r="G50" s="12"/>
      <c r="H50" s="27"/>
    </row>
    <row r="51" spans="1:10" ht="33.75">
      <c r="A51" s="14">
        <v>20</v>
      </c>
      <c r="B51" s="14" t="s">
        <v>152</v>
      </c>
      <c r="C51" s="14" t="s">
        <v>14</v>
      </c>
      <c r="D51" s="9" t="s">
        <v>52</v>
      </c>
      <c r="E51" s="14" t="s">
        <v>11</v>
      </c>
      <c r="F51" s="10">
        <v>9</v>
      </c>
      <c r="G51" s="9"/>
      <c r="H51" s="10">
        <f>F51*G51</f>
        <v>0</v>
      </c>
    </row>
    <row r="52" spans="1:10">
      <c r="A52" s="15" t="s">
        <v>202</v>
      </c>
      <c r="B52" s="13"/>
      <c r="C52" s="13"/>
      <c r="D52" s="12"/>
      <c r="E52" s="13"/>
      <c r="F52" s="27"/>
      <c r="G52" s="12"/>
      <c r="H52" s="27"/>
      <c r="J52" s="2"/>
    </row>
    <row r="53" spans="1:10">
      <c r="A53" s="3">
        <v>3</v>
      </c>
      <c r="B53" s="3" t="s">
        <v>153</v>
      </c>
      <c r="C53" s="3" t="s">
        <v>93</v>
      </c>
      <c r="D53" s="67" t="s">
        <v>271</v>
      </c>
      <c r="E53" s="68"/>
      <c r="F53" s="68"/>
      <c r="G53" s="68"/>
      <c r="H53" s="69"/>
      <c r="J53" s="2"/>
    </row>
    <row r="54" spans="1:10" ht="45">
      <c r="A54" s="14">
        <v>21</v>
      </c>
      <c r="B54" s="14" t="s">
        <v>154</v>
      </c>
      <c r="C54" s="14" t="s">
        <v>99</v>
      </c>
      <c r="D54" s="9" t="s">
        <v>226</v>
      </c>
      <c r="E54" s="14" t="s">
        <v>3</v>
      </c>
      <c r="F54" s="10">
        <f>0.66*1160</f>
        <v>765.6</v>
      </c>
      <c r="G54" s="9"/>
      <c r="H54" s="10">
        <f>F54*G54</f>
        <v>0</v>
      </c>
      <c r="J54" s="2"/>
    </row>
    <row r="55" spans="1:10">
      <c r="A55" s="15" t="s">
        <v>100</v>
      </c>
      <c r="B55" s="13"/>
      <c r="C55" s="13"/>
      <c r="D55" s="12"/>
      <c r="E55" s="13"/>
      <c r="F55" s="27"/>
      <c r="G55" s="12"/>
      <c r="H55" s="27"/>
      <c r="J55" s="2"/>
    </row>
    <row r="56" spans="1:10" ht="22.5">
      <c r="A56" s="14">
        <v>22</v>
      </c>
      <c r="B56" s="14"/>
      <c r="C56" s="14" t="s">
        <v>14</v>
      </c>
      <c r="D56" s="9" t="s">
        <v>24</v>
      </c>
      <c r="E56" s="14" t="s">
        <v>12</v>
      </c>
      <c r="F56" s="10">
        <f>0.66*2668</f>
        <v>1760.88</v>
      </c>
      <c r="G56" s="9"/>
      <c r="H56" s="10">
        <f>F56*G56</f>
        <v>0</v>
      </c>
      <c r="J56" s="2"/>
    </row>
    <row r="57" spans="1:10">
      <c r="A57" s="15" t="s">
        <v>100</v>
      </c>
      <c r="B57" s="15" t="s">
        <v>139</v>
      </c>
      <c r="C57" s="13"/>
      <c r="D57" s="12"/>
      <c r="E57" s="13"/>
      <c r="F57" s="27"/>
      <c r="G57" s="12"/>
      <c r="H57" s="27"/>
      <c r="J57" s="2"/>
    </row>
    <row r="58" spans="1:10">
      <c r="A58" s="3">
        <v>4</v>
      </c>
      <c r="B58" s="3" t="s">
        <v>27</v>
      </c>
      <c r="C58" s="3" t="s">
        <v>93</v>
      </c>
      <c r="D58" s="67" t="s">
        <v>17</v>
      </c>
      <c r="E58" s="68"/>
      <c r="F58" s="68"/>
      <c r="G58" s="68"/>
      <c r="H58" s="69"/>
      <c r="J58" s="2"/>
    </row>
    <row r="59" spans="1:10">
      <c r="A59" s="3" t="s">
        <v>32</v>
      </c>
      <c r="B59" s="3" t="s">
        <v>93</v>
      </c>
      <c r="C59" s="3" t="s">
        <v>93</v>
      </c>
      <c r="D59" s="67" t="s">
        <v>31</v>
      </c>
      <c r="E59" s="68"/>
      <c r="F59" s="68"/>
      <c r="G59" s="68"/>
      <c r="H59" s="69"/>
      <c r="J59" s="2"/>
    </row>
    <row r="60" spans="1:10" ht="33.75">
      <c r="A60" s="14">
        <v>23</v>
      </c>
      <c r="B60" s="14" t="s">
        <v>155</v>
      </c>
      <c r="C60" s="14" t="s">
        <v>40</v>
      </c>
      <c r="D60" s="9" t="s">
        <v>101</v>
      </c>
      <c r="E60" s="14" t="s">
        <v>2</v>
      </c>
      <c r="F60" s="10">
        <f>0.66*5395</f>
        <v>3560.7000000000003</v>
      </c>
      <c r="G60" s="9"/>
      <c r="H60" s="10">
        <f>F60*G60</f>
        <v>0</v>
      </c>
      <c r="J60" s="2"/>
    </row>
    <row r="61" spans="1:10">
      <c r="A61" s="15" t="s">
        <v>41</v>
      </c>
      <c r="B61" s="13"/>
      <c r="C61" s="13"/>
      <c r="D61" s="12"/>
      <c r="E61" s="13"/>
      <c r="F61" s="27"/>
      <c r="G61" s="12"/>
      <c r="H61" s="27"/>
      <c r="J61" s="2"/>
    </row>
    <row r="62" spans="1:10" ht="22.5">
      <c r="A62" s="14">
        <v>24</v>
      </c>
      <c r="B62" s="14" t="s">
        <v>227</v>
      </c>
      <c r="C62" s="14" t="s">
        <v>40</v>
      </c>
      <c r="D62" s="9" t="s">
        <v>228</v>
      </c>
      <c r="E62" s="14" t="s">
        <v>2</v>
      </c>
      <c r="F62" s="10">
        <f>0.66*331</f>
        <v>218.46</v>
      </c>
      <c r="G62" s="9"/>
      <c r="H62" s="10">
        <f>F62*G62</f>
        <v>0</v>
      </c>
      <c r="J62" s="2"/>
    </row>
    <row r="63" spans="1:10">
      <c r="A63" s="15" t="s">
        <v>41</v>
      </c>
      <c r="B63" s="13"/>
      <c r="C63" s="13"/>
      <c r="D63" s="12"/>
      <c r="E63" s="13"/>
      <c r="F63" s="27"/>
      <c r="G63" s="12"/>
      <c r="H63" s="27"/>
      <c r="J63" s="2"/>
    </row>
    <row r="64" spans="1:10" ht="33.75">
      <c r="A64" s="14">
        <v>25</v>
      </c>
      <c r="B64" s="14" t="s">
        <v>229</v>
      </c>
      <c r="C64" s="14" t="s">
        <v>99</v>
      </c>
      <c r="D64" s="9" t="s">
        <v>230</v>
      </c>
      <c r="E64" s="14" t="s">
        <v>3</v>
      </c>
      <c r="F64" s="10">
        <f>0.66*132.4</f>
        <v>87.384000000000015</v>
      </c>
      <c r="G64" s="9"/>
      <c r="H64" s="10">
        <f>F64*G64</f>
        <v>0</v>
      </c>
      <c r="J64" s="2"/>
    </row>
    <row r="65" spans="1:10">
      <c r="A65" s="15" t="s">
        <v>41</v>
      </c>
      <c r="B65" s="13"/>
      <c r="C65" s="13"/>
      <c r="D65" s="12"/>
      <c r="E65" s="13"/>
      <c r="F65" s="27"/>
      <c r="G65" s="12"/>
      <c r="H65" s="27"/>
      <c r="J65" s="2"/>
    </row>
    <row r="66" spans="1:10">
      <c r="A66" s="3" t="s">
        <v>50</v>
      </c>
      <c r="B66" s="3" t="s">
        <v>93</v>
      </c>
      <c r="C66" s="3" t="s">
        <v>93</v>
      </c>
      <c r="D66" s="67" t="s">
        <v>102</v>
      </c>
      <c r="E66" s="68"/>
      <c r="F66" s="68"/>
      <c r="G66" s="68"/>
      <c r="H66" s="69"/>
      <c r="J66" s="2"/>
    </row>
    <row r="67" spans="1:10" ht="22.5">
      <c r="A67" s="14">
        <v>26</v>
      </c>
      <c r="B67" s="14" t="s">
        <v>156</v>
      </c>
      <c r="C67" s="14" t="s">
        <v>103</v>
      </c>
      <c r="D67" s="9" t="s">
        <v>104</v>
      </c>
      <c r="E67" s="14" t="s">
        <v>2</v>
      </c>
      <c r="F67" s="10">
        <f>0.66*6305</f>
        <v>4161.3</v>
      </c>
      <c r="G67" s="9"/>
      <c r="H67" s="10">
        <f>F67*G67</f>
        <v>0</v>
      </c>
      <c r="J67" s="2"/>
    </row>
    <row r="68" spans="1:10">
      <c r="A68" s="15" t="s">
        <v>58</v>
      </c>
      <c r="B68" s="13"/>
      <c r="C68" s="13"/>
      <c r="D68" s="12"/>
      <c r="E68" s="13"/>
      <c r="F68" s="27"/>
      <c r="G68" s="12"/>
      <c r="H68" s="27"/>
    </row>
    <row r="69" spans="1:10">
      <c r="A69" s="3" t="s">
        <v>63</v>
      </c>
      <c r="B69" s="3" t="s">
        <v>93</v>
      </c>
      <c r="C69" s="3" t="s">
        <v>93</v>
      </c>
      <c r="D69" s="67" t="s">
        <v>67</v>
      </c>
      <c r="E69" s="68"/>
      <c r="F69" s="68"/>
      <c r="G69" s="68"/>
      <c r="H69" s="69"/>
    </row>
    <row r="70" spans="1:10" ht="45">
      <c r="A70" s="14">
        <v>27</v>
      </c>
      <c r="B70" s="14" t="s">
        <v>157</v>
      </c>
      <c r="C70" s="14" t="s">
        <v>76</v>
      </c>
      <c r="D70" s="9" t="s">
        <v>105</v>
      </c>
      <c r="E70" s="14" t="s">
        <v>2</v>
      </c>
      <c r="F70" s="10">
        <f>0.66*3165</f>
        <v>2088.9</v>
      </c>
      <c r="G70" s="9"/>
      <c r="H70" s="10">
        <f>F70*G70</f>
        <v>0</v>
      </c>
    </row>
    <row r="71" spans="1:10">
      <c r="A71" s="15" t="s">
        <v>64</v>
      </c>
      <c r="B71" s="13"/>
      <c r="C71" s="13"/>
      <c r="D71" s="12"/>
      <c r="E71" s="13"/>
      <c r="F71" s="27"/>
      <c r="G71" s="12"/>
      <c r="H71" s="27"/>
      <c r="I71" s="4"/>
      <c r="J71" s="23"/>
    </row>
    <row r="72" spans="1:10" ht="33.75">
      <c r="A72" s="14">
        <v>28</v>
      </c>
      <c r="B72" s="14" t="s">
        <v>158</v>
      </c>
      <c r="C72" s="14" t="s">
        <v>76</v>
      </c>
      <c r="D72" s="9" t="s">
        <v>106</v>
      </c>
      <c r="E72" s="14" t="s">
        <v>2</v>
      </c>
      <c r="F72" s="10">
        <f>0.66*3165</f>
        <v>2088.9</v>
      </c>
      <c r="G72" s="9"/>
      <c r="H72" s="10">
        <f>F72*G72</f>
        <v>0</v>
      </c>
    </row>
    <row r="73" spans="1:10">
      <c r="A73" s="15" t="s">
        <v>64</v>
      </c>
      <c r="B73" s="13"/>
      <c r="C73" s="13"/>
      <c r="D73" s="12"/>
      <c r="E73" s="13"/>
      <c r="F73" s="27"/>
      <c r="G73" s="12"/>
      <c r="H73" s="27"/>
    </row>
    <row r="74" spans="1:10">
      <c r="A74" s="3" t="s">
        <v>65</v>
      </c>
      <c r="B74" s="3" t="s">
        <v>93</v>
      </c>
      <c r="C74" s="3" t="s">
        <v>93</v>
      </c>
      <c r="D74" s="67" t="s">
        <v>68</v>
      </c>
      <c r="E74" s="68"/>
      <c r="F74" s="68"/>
      <c r="G74" s="68"/>
      <c r="H74" s="69"/>
    </row>
    <row r="75" spans="1:10" ht="22.5">
      <c r="A75" s="14">
        <v>29</v>
      </c>
      <c r="B75" s="14" t="s">
        <v>159</v>
      </c>
      <c r="C75" s="14" t="s">
        <v>77</v>
      </c>
      <c r="D75" s="9" t="s">
        <v>107</v>
      </c>
      <c r="E75" s="14" t="s">
        <v>2</v>
      </c>
      <c r="F75" s="10">
        <f>0.66*3165</f>
        <v>2088.9</v>
      </c>
      <c r="G75" s="9"/>
      <c r="H75" s="10">
        <f>F75*G75</f>
        <v>0</v>
      </c>
    </row>
    <row r="76" spans="1:10">
      <c r="A76" s="15" t="s">
        <v>66</v>
      </c>
      <c r="B76" s="13"/>
      <c r="C76" s="13"/>
      <c r="D76" s="12"/>
      <c r="E76" s="13"/>
      <c r="F76" s="27"/>
      <c r="G76" s="12"/>
      <c r="H76" s="27"/>
    </row>
    <row r="77" spans="1:10">
      <c r="A77" s="3" t="s">
        <v>108</v>
      </c>
      <c r="B77" s="3" t="s">
        <v>93</v>
      </c>
      <c r="C77" s="3" t="s">
        <v>93</v>
      </c>
      <c r="D77" s="67" t="s">
        <v>109</v>
      </c>
      <c r="E77" s="68"/>
      <c r="F77" s="68"/>
      <c r="G77" s="68"/>
      <c r="H77" s="69"/>
    </row>
    <row r="78" spans="1:10" ht="22.5">
      <c r="A78" s="14">
        <v>30</v>
      </c>
      <c r="B78" s="14" t="s">
        <v>160</v>
      </c>
      <c r="C78" s="14" t="s">
        <v>110</v>
      </c>
      <c r="D78" s="9" t="s">
        <v>111</v>
      </c>
      <c r="E78" s="14" t="s">
        <v>2</v>
      </c>
      <c r="F78" s="10">
        <f>0.66*5395</f>
        <v>3560.7000000000003</v>
      </c>
      <c r="G78" s="9"/>
      <c r="H78" s="10">
        <f>F78*G78</f>
        <v>0</v>
      </c>
    </row>
    <row r="79" spans="1:10">
      <c r="A79" s="15" t="s">
        <v>112</v>
      </c>
      <c r="B79" s="13"/>
      <c r="C79" s="13"/>
      <c r="D79" s="12"/>
      <c r="E79" s="13"/>
      <c r="F79" s="27"/>
      <c r="G79" s="12"/>
      <c r="H79" s="27"/>
    </row>
    <row r="80" spans="1:10">
      <c r="A80" s="3" t="s">
        <v>113</v>
      </c>
      <c r="B80" s="3" t="s">
        <v>93</v>
      </c>
      <c r="C80" s="3" t="s">
        <v>93</v>
      </c>
      <c r="D80" s="67" t="s">
        <v>84</v>
      </c>
      <c r="E80" s="68"/>
      <c r="F80" s="68"/>
      <c r="G80" s="68"/>
      <c r="H80" s="69"/>
    </row>
    <row r="81" spans="1:10" ht="22.5">
      <c r="A81" s="14">
        <v>31</v>
      </c>
      <c r="B81" s="14" t="s">
        <v>161</v>
      </c>
      <c r="C81" s="14" t="s">
        <v>54</v>
      </c>
      <c r="D81" s="9" t="s">
        <v>114</v>
      </c>
      <c r="E81" s="14" t="s">
        <v>2</v>
      </c>
      <c r="F81" s="10">
        <f>0.66*2192</f>
        <v>1446.72</v>
      </c>
      <c r="G81" s="9"/>
      <c r="H81" s="10">
        <f>F81*G81</f>
        <v>0</v>
      </c>
    </row>
    <row r="82" spans="1:10">
      <c r="A82" s="15" t="s">
        <v>115</v>
      </c>
      <c r="B82" s="13"/>
      <c r="C82" s="13"/>
      <c r="D82" s="12"/>
      <c r="E82" s="13"/>
      <c r="F82" s="27"/>
      <c r="G82" s="12"/>
      <c r="H82" s="27"/>
    </row>
    <row r="83" spans="1:10" ht="22.5">
      <c r="A83" s="14">
        <v>32</v>
      </c>
      <c r="B83" s="14" t="s">
        <v>205</v>
      </c>
      <c r="C83" s="14" t="s">
        <v>54</v>
      </c>
      <c r="D83" s="9" t="s">
        <v>206</v>
      </c>
      <c r="E83" s="14" t="s">
        <v>2</v>
      </c>
      <c r="F83" s="10">
        <f>0.66*37</f>
        <v>24.42</v>
      </c>
      <c r="G83" s="9"/>
      <c r="H83" s="10">
        <f>F83*G83</f>
        <v>0</v>
      </c>
    </row>
    <row r="84" spans="1:10">
      <c r="A84" s="15" t="s">
        <v>115</v>
      </c>
      <c r="B84" s="13"/>
      <c r="C84" s="13"/>
      <c r="D84" s="12"/>
      <c r="E84" s="13"/>
      <c r="F84" s="27"/>
      <c r="G84" s="12"/>
      <c r="H84" s="27"/>
      <c r="J84" s="2"/>
    </row>
    <row r="85" spans="1:10">
      <c r="A85" s="3" t="s">
        <v>116</v>
      </c>
      <c r="B85" s="3" t="s">
        <v>93</v>
      </c>
      <c r="C85" s="3" t="s">
        <v>93</v>
      </c>
      <c r="D85" s="67" t="s">
        <v>117</v>
      </c>
      <c r="E85" s="68"/>
      <c r="F85" s="68"/>
      <c r="G85" s="68"/>
      <c r="H85" s="69"/>
      <c r="J85" s="2"/>
    </row>
    <row r="86" spans="1:10" ht="22.5">
      <c r="A86" s="14">
        <v>33</v>
      </c>
      <c r="B86" s="14" t="s">
        <v>162</v>
      </c>
      <c r="C86" s="14" t="s">
        <v>118</v>
      </c>
      <c r="D86" s="9" t="s">
        <v>119</v>
      </c>
      <c r="E86" s="14" t="s">
        <v>2</v>
      </c>
      <c r="F86" s="10">
        <f>0.66*3165</f>
        <v>2088.9</v>
      </c>
      <c r="G86" s="9"/>
      <c r="H86" s="10">
        <f>F86*G86</f>
        <v>0</v>
      </c>
      <c r="J86" s="2"/>
    </row>
    <row r="87" spans="1:10">
      <c r="A87" s="15" t="s">
        <v>120</v>
      </c>
      <c r="B87" s="15" t="s">
        <v>147</v>
      </c>
      <c r="C87" s="13"/>
      <c r="D87" s="12"/>
      <c r="E87" s="13"/>
      <c r="F87" s="27"/>
      <c r="G87" s="12"/>
      <c r="H87" s="27"/>
      <c r="J87" s="2"/>
    </row>
    <row r="88" spans="1:10">
      <c r="A88" s="3">
        <v>5</v>
      </c>
      <c r="B88" s="3" t="s">
        <v>27</v>
      </c>
      <c r="C88" s="3" t="s">
        <v>93</v>
      </c>
      <c r="D88" s="67" t="s">
        <v>18</v>
      </c>
      <c r="E88" s="68"/>
      <c r="F88" s="68"/>
      <c r="G88" s="68"/>
      <c r="H88" s="69"/>
      <c r="J88" s="2"/>
    </row>
    <row r="89" spans="1:10">
      <c r="A89" s="3" t="s">
        <v>33</v>
      </c>
      <c r="B89" s="3" t="s">
        <v>93</v>
      </c>
      <c r="C89" s="3" t="s">
        <v>93</v>
      </c>
      <c r="D89" s="67" t="s">
        <v>49</v>
      </c>
      <c r="E89" s="68"/>
      <c r="F89" s="68"/>
      <c r="G89" s="68"/>
      <c r="H89" s="69"/>
      <c r="J89" s="2"/>
    </row>
    <row r="90" spans="1:10" ht="33.75">
      <c r="A90" s="14">
        <v>34</v>
      </c>
      <c r="B90" s="14" t="s">
        <v>163</v>
      </c>
      <c r="C90" s="14" t="s">
        <v>55</v>
      </c>
      <c r="D90" s="9" t="s">
        <v>121</v>
      </c>
      <c r="E90" s="14" t="s">
        <v>2</v>
      </c>
      <c r="F90" s="10">
        <f>0.66*975</f>
        <v>643.5</v>
      </c>
      <c r="G90" s="9"/>
      <c r="H90" s="10">
        <f>F90*G90</f>
        <v>0</v>
      </c>
      <c r="J90" s="2"/>
    </row>
    <row r="91" spans="1:10">
      <c r="A91" s="15" t="s">
        <v>42</v>
      </c>
      <c r="B91" s="13"/>
      <c r="C91" s="13"/>
      <c r="D91" s="12"/>
      <c r="E91" s="13"/>
      <c r="F91" s="27"/>
      <c r="G91" s="12"/>
      <c r="H91" s="27"/>
      <c r="J91" s="2"/>
    </row>
    <row r="92" spans="1:10" ht="33.75">
      <c r="A92" s="14">
        <v>35</v>
      </c>
      <c r="B92" s="14" t="s">
        <v>164</v>
      </c>
      <c r="C92" s="14" t="s">
        <v>55</v>
      </c>
      <c r="D92" s="9" t="s">
        <v>122</v>
      </c>
      <c r="E92" s="14" t="s">
        <v>2</v>
      </c>
      <c r="F92" s="10">
        <f>0.66*239</f>
        <v>157.74</v>
      </c>
      <c r="G92" s="9"/>
      <c r="H92" s="10">
        <f>F92*G92</f>
        <v>0</v>
      </c>
      <c r="J92" s="2"/>
    </row>
    <row r="93" spans="1:10">
      <c r="A93" s="15" t="s">
        <v>42</v>
      </c>
      <c r="B93" s="13"/>
      <c r="C93" s="13"/>
      <c r="D93" s="12"/>
      <c r="E93" s="13"/>
      <c r="F93" s="27"/>
      <c r="G93" s="12"/>
      <c r="H93" s="27"/>
      <c r="J93" s="2"/>
    </row>
    <row r="94" spans="1:10" ht="45">
      <c r="A94" s="14">
        <v>36</v>
      </c>
      <c r="B94" s="14" t="s">
        <v>165</v>
      </c>
      <c r="C94" s="14" t="s">
        <v>123</v>
      </c>
      <c r="D94" s="9" t="s">
        <v>231</v>
      </c>
      <c r="E94" s="14" t="s">
        <v>2</v>
      </c>
      <c r="F94" s="10">
        <f>0.66*329</f>
        <v>217.14000000000001</v>
      </c>
      <c r="G94" s="9"/>
      <c r="H94" s="10">
        <f>F94*G94</f>
        <v>0</v>
      </c>
      <c r="J94" s="2"/>
    </row>
    <row r="95" spans="1:10">
      <c r="A95" s="15" t="s">
        <v>42</v>
      </c>
      <c r="B95" s="15" t="s">
        <v>147</v>
      </c>
      <c r="C95" s="13"/>
      <c r="D95" s="12"/>
      <c r="E95" s="13"/>
      <c r="F95" s="27"/>
      <c r="G95" s="12"/>
      <c r="H95" s="27"/>
      <c r="J95" s="2"/>
    </row>
    <row r="96" spans="1:10" ht="22.5">
      <c r="A96" s="14">
        <v>37</v>
      </c>
      <c r="B96" s="14" t="s">
        <v>180</v>
      </c>
      <c r="C96" s="14" t="s">
        <v>269</v>
      </c>
      <c r="D96" s="9" t="s">
        <v>181</v>
      </c>
      <c r="E96" s="14" t="s">
        <v>1</v>
      </c>
      <c r="F96" s="10">
        <f>0.66*1645</f>
        <v>1085.7</v>
      </c>
      <c r="G96" s="9"/>
      <c r="H96" s="10">
        <f>F96*G96</f>
        <v>0</v>
      </c>
      <c r="J96" s="2"/>
    </row>
    <row r="97" spans="1:10">
      <c r="A97" s="15" t="s">
        <v>42</v>
      </c>
      <c r="B97" s="13"/>
      <c r="C97" s="13"/>
      <c r="D97" s="12"/>
      <c r="E97" s="13"/>
      <c r="F97" s="27"/>
      <c r="G97" s="12"/>
      <c r="H97" s="27"/>
      <c r="J97" s="2"/>
    </row>
    <row r="98" spans="1:10">
      <c r="A98" s="3" t="s">
        <v>35</v>
      </c>
      <c r="B98" s="3" t="s">
        <v>93</v>
      </c>
      <c r="C98" s="3" t="s">
        <v>93</v>
      </c>
      <c r="D98" s="67" t="s">
        <v>124</v>
      </c>
      <c r="E98" s="68"/>
      <c r="F98" s="68"/>
      <c r="G98" s="68"/>
      <c r="H98" s="69"/>
      <c r="J98" s="2"/>
    </row>
    <row r="99" spans="1:10" ht="22.5">
      <c r="A99" s="14">
        <v>38</v>
      </c>
      <c r="B99" s="14" t="s">
        <v>166</v>
      </c>
      <c r="C99" s="14" t="s">
        <v>125</v>
      </c>
      <c r="D99" s="9" t="s">
        <v>126</v>
      </c>
      <c r="E99" s="14" t="s">
        <v>2</v>
      </c>
      <c r="F99" s="10">
        <f>0.66*3165</f>
        <v>2088.9</v>
      </c>
      <c r="G99" s="9"/>
      <c r="H99" s="10">
        <f>F99*G99</f>
        <v>0</v>
      </c>
      <c r="J99" s="2"/>
    </row>
    <row r="100" spans="1:10">
      <c r="A100" s="15" t="s">
        <v>43</v>
      </c>
      <c r="B100" s="13"/>
      <c r="C100" s="13"/>
      <c r="D100" s="12"/>
      <c r="E100" s="13"/>
      <c r="F100" s="27"/>
      <c r="G100" s="12"/>
      <c r="H100" s="27"/>
      <c r="J100" s="2"/>
    </row>
    <row r="101" spans="1:10">
      <c r="A101" s="3" t="s">
        <v>70</v>
      </c>
      <c r="B101" s="3" t="s">
        <v>93</v>
      </c>
      <c r="C101" s="3" t="s">
        <v>93</v>
      </c>
      <c r="D101" s="67" t="s">
        <v>129</v>
      </c>
      <c r="E101" s="68"/>
      <c r="F101" s="68"/>
      <c r="G101" s="68"/>
      <c r="H101" s="69"/>
      <c r="J101" s="2"/>
    </row>
    <row r="102" spans="1:10" ht="45">
      <c r="A102" s="14">
        <v>39</v>
      </c>
      <c r="B102" s="14" t="s">
        <v>168</v>
      </c>
      <c r="C102" s="14" t="s">
        <v>56</v>
      </c>
      <c r="D102" s="9" t="s">
        <v>130</v>
      </c>
      <c r="E102" s="14" t="s">
        <v>2</v>
      </c>
      <c r="F102" s="10">
        <f>0.66*2952</f>
        <v>1948.3200000000002</v>
      </c>
      <c r="G102" s="9"/>
      <c r="H102" s="10">
        <f>F102*G102</f>
        <v>0</v>
      </c>
      <c r="J102" s="2"/>
    </row>
    <row r="103" spans="1:10">
      <c r="A103" s="15" t="s">
        <v>79</v>
      </c>
      <c r="B103" s="13"/>
      <c r="C103" s="13"/>
      <c r="D103" s="12"/>
      <c r="E103" s="13"/>
      <c r="F103" s="27"/>
      <c r="G103" s="12"/>
      <c r="H103" s="27"/>
      <c r="J103" s="2"/>
    </row>
    <row r="104" spans="1:10">
      <c r="A104" s="3">
        <v>8</v>
      </c>
      <c r="B104" s="3" t="s">
        <v>28</v>
      </c>
      <c r="C104" s="3" t="s">
        <v>93</v>
      </c>
      <c r="D104" s="67" t="s">
        <v>20</v>
      </c>
      <c r="E104" s="68"/>
      <c r="F104" s="68"/>
      <c r="G104" s="68"/>
      <c r="H104" s="69"/>
      <c r="J104" s="2"/>
    </row>
    <row r="105" spans="1:10">
      <c r="A105" s="3" t="s">
        <v>73</v>
      </c>
      <c r="B105" s="3" t="s">
        <v>93</v>
      </c>
      <c r="C105" s="3" t="s">
        <v>93</v>
      </c>
      <c r="D105" s="67" t="s">
        <v>216</v>
      </c>
      <c r="E105" s="68"/>
      <c r="F105" s="68"/>
      <c r="G105" s="68"/>
      <c r="H105" s="69"/>
      <c r="J105" s="2"/>
    </row>
    <row r="106" spans="1:10" ht="33.75">
      <c r="A106" s="14">
        <v>40</v>
      </c>
      <c r="B106" s="14" t="s">
        <v>183</v>
      </c>
      <c r="C106" s="14" t="s">
        <v>233</v>
      </c>
      <c r="D106" s="9" t="s">
        <v>234</v>
      </c>
      <c r="E106" s="14" t="s">
        <v>1</v>
      </c>
      <c r="F106" s="10">
        <f>0.66*331</f>
        <v>218.46</v>
      </c>
      <c r="G106" s="9"/>
      <c r="H106" s="10">
        <f>F106*G106</f>
        <v>0</v>
      </c>
      <c r="J106" s="2"/>
    </row>
    <row r="107" spans="1:10">
      <c r="A107" s="15" t="s">
        <v>82</v>
      </c>
      <c r="B107" s="15" t="s">
        <v>147</v>
      </c>
      <c r="C107" s="13"/>
      <c r="D107" s="11" t="s">
        <v>235</v>
      </c>
      <c r="E107" s="13"/>
      <c r="F107" s="27"/>
      <c r="G107" s="12"/>
      <c r="H107" s="27"/>
      <c r="J107" s="2"/>
    </row>
    <row r="108" spans="1:10">
      <c r="A108" s="3" t="s">
        <v>87</v>
      </c>
      <c r="B108" s="3" t="s">
        <v>93</v>
      </c>
      <c r="C108" s="3" t="s">
        <v>93</v>
      </c>
      <c r="D108" s="67" t="s">
        <v>134</v>
      </c>
      <c r="E108" s="68"/>
      <c r="F108" s="68"/>
      <c r="G108" s="68"/>
      <c r="H108" s="69"/>
      <c r="J108" s="2"/>
    </row>
    <row r="109" spans="1:10" ht="45">
      <c r="A109" s="14">
        <v>41</v>
      </c>
      <c r="B109" s="14" t="s">
        <v>183</v>
      </c>
      <c r="C109" s="14" t="s">
        <v>59</v>
      </c>
      <c r="D109" s="9" t="s">
        <v>210</v>
      </c>
      <c r="E109" s="14" t="s">
        <v>1</v>
      </c>
      <c r="F109" s="10">
        <f>0.66*470</f>
        <v>310.2</v>
      </c>
      <c r="G109" s="9"/>
      <c r="H109" s="10">
        <f>F109*G109</f>
        <v>0</v>
      </c>
      <c r="J109" s="2"/>
    </row>
    <row r="110" spans="1:10">
      <c r="A110" s="15" t="s">
        <v>90</v>
      </c>
      <c r="B110" s="15" t="s">
        <v>147</v>
      </c>
      <c r="C110" s="13"/>
      <c r="D110" s="12"/>
      <c r="E110" s="13"/>
      <c r="F110" s="27"/>
      <c r="G110" s="12"/>
      <c r="H110" s="27"/>
      <c r="J110" s="2"/>
    </row>
    <row r="111" spans="1:10" ht="45">
      <c r="A111" s="14">
        <v>42</v>
      </c>
      <c r="B111" s="14" t="s">
        <v>211</v>
      </c>
      <c r="C111" s="14" t="s">
        <v>59</v>
      </c>
      <c r="D111" s="9" t="s">
        <v>212</v>
      </c>
      <c r="E111" s="14" t="s">
        <v>1</v>
      </c>
      <c r="F111" s="10">
        <f>0.66*21</f>
        <v>13.860000000000001</v>
      </c>
      <c r="G111" s="9"/>
      <c r="H111" s="10">
        <f>F111*G111</f>
        <v>0</v>
      </c>
      <c r="J111" s="2"/>
    </row>
    <row r="112" spans="1:10">
      <c r="A112" s="15" t="s">
        <v>90</v>
      </c>
      <c r="B112" s="15" t="s">
        <v>147</v>
      </c>
      <c r="C112" s="13"/>
      <c r="D112" s="12"/>
      <c r="E112" s="13"/>
      <c r="F112" s="27"/>
      <c r="G112" s="12"/>
      <c r="H112" s="27"/>
      <c r="J112" s="2"/>
    </row>
    <row r="113" spans="1:10">
      <c r="A113" s="3" t="s">
        <v>88</v>
      </c>
      <c r="B113" s="3" t="s">
        <v>93</v>
      </c>
      <c r="C113" s="3" t="s">
        <v>93</v>
      </c>
      <c r="D113" s="67" t="s">
        <v>72</v>
      </c>
      <c r="E113" s="68"/>
      <c r="F113" s="68"/>
      <c r="G113" s="68"/>
      <c r="H113" s="69"/>
      <c r="J113" s="2"/>
    </row>
    <row r="114" spans="1:10" ht="45">
      <c r="A114" s="14">
        <v>43</v>
      </c>
      <c r="B114" s="14" t="s">
        <v>184</v>
      </c>
      <c r="C114" s="14" t="s">
        <v>81</v>
      </c>
      <c r="D114" s="9" t="s">
        <v>185</v>
      </c>
      <c r="E114" s="14" t="s">
        <v>2</v>
      </c>
      <c r="F114" s="10">
        <f>0.66*649</f>
        <v>428.34000000000003</v>
      </c>
      <c r="G114" s="9"/>
      <c r="H114" s="10">
        <f>F114*G114</f>
        <v>0</v>
      </c>
      <c r="J114" s="2"/>
    </row>
    <row r="115" spans="1:10">
      <c r="A115" s="15" t="s">
        <v>91</v>
      </c>
      <c r="B115" s="13"/>
      <c r="C115" s="13"/>
      <c r="D115" s="12"/>
      <c r="E115" s="13"/>
      <c r="F115" s="27"/>
      <c r="G115" s="12"/>
      <c r="H115" s="27"/>
      <c r="J115" s="2"/>
    </row>
    <row r="116" spans="1:10" ht="33.75">
      <c r="A116" s="14">
        <v>44</v>
      </c>
      <c r="B116" s="14" t="s">
        <v>184</v>
      </c>
      <c r="C116" s="14" t="s">
        <v>81</v>
      </c>
      <c r="D116" s="9" t="s">
        <v>236</v>
      </c>
      <c r="E116" s="14" t="s">
        <v>2</v>
      </c>
      <c r="F116" s="10">
        <f>0.66*59</f>
        <v>38.940000000000005</v>
      </c>
      <c r="G116" s="9"/>
      <c r="H116" s="10">
        <f>F116*G116</f>
        <v>0</v>
      </c>
      <c r="J116" s="2"/>
    </row>
    <row r="117" spans="1:10" ht="33.75">
      <c r="A117" s="15" t="s">
        <v>91</v>
      </c>
      <c r="B117" s="13"/>
      <c r="C117" s="13"/>
      <c r="D117" s="11" t="s">
        <v>237</v>
      </c>
      <c r="E117" s="13"/>
      <c r="F117" s="27"/>
      <c r="G117" s="12"/>
      <c r="H117" s="27"/>
      <c r="J117" s="2"/>
    </row>
    <row r="118" spans="1:10">
      <c r="A118" s="3" t="s">
        <v>89</v>
      </c>
      <c r="B118" s="3" t="s">
        <v>93</v>
      </c>
      <c r="C118" s="3" t="s">
        <v>93</v>
      </c>
      <c r="D118" s="67" t="s">
        <v>135</v>
      </c>
      <c r="E118" s="68"/>
      <c r="F118" s="68"/>
      <c r="G118" s="68"/>
      <c r="H118" s="69"/>
      <c r="J118" s="2"/>
    </row>
    <row r="119" spans="1:10" ht="22.5">
      <c r="A119" s="14">
        <v>45</v>
      </c>
      <c r="B119" s="14" t="s">
        <v>173</v>
      </c>
      <c r="C119" s="14" t="s">
        <v>136</v>
      </c>
      <c r="D119" s="9" t="s">
        <v>137</v>
      </c>
      <c r="E119" s="14" t="s">
        <v>1</v>
      </c>
      <c r="F119" s="10">
        <f>0.66*855</f>
        <v>564.30000000000007</v>
      </c>
      <c r="G119" s="9"/>
      <c r="H119" s="10">
        <f>F119*G119</f>
        <v>0</v>
      </c>
      <c r="J119" s="2"/>
    </row>
    <row r="120" spans="1:10">
      <c r="A120" s="15" t="s">
        <v>238</v>
      </c>
      <c r="B120" s="13"/>
      <c r="C120" s="13"/>
      <c r="D120" s="12"/>
      <c r="E120" s="13"/>
      <c r="F120" s="27"/>
      <c r="G120" s="12"/>
      <c r="H120" s="27"/>
      <c r="J120" s="2"/>
    </row>
    <row r="121" spans="1:10" ht="21" customHeight="1">
      <c r="A121" s="3">
        <v>10</v>
      </c>
      <c r="B121" s="3" t="s">
        <v>93</v>
      </c>
      <c r="C121" s="3" t="s">
        <v>93</v>
      </c>
      <c r="D121" s="67" t="s">
        <v>178</v>
      </c>
      <c r="E121" s="68"/>
      <c r="F121" s="68"/>
      <c r="G121" s="68"/>
      <c r="H121" s="69"/>
      <c r="J121" s="2"/>
    </row>
    <row r="122" spans="1:10" ht="22.5">
      <c r="A122" s="14">
        <v>46</v>
      </c>
      <c r="B122" s="14" t="s">
        <v>214</v>
      </c>
      <c r="C122" s="14" t="s">
        <v>267</v>
      </c>
      <c r="D122" s="9" t="s">
        <v>215</v>
      </c>
      <c r="E122" s="14" t="s">
        <v>11</v>
      </c>
      <c r="F122" s="9">
        <v>3</v>
      </c>
      <c r="G122" s="9"/>
      <c r="H122" s="10">
        <f>F122*G122</f>
        <v>0</v>
      </c>
      <c r="I122" s="6"/>
      <c r="J122" s="2"/>
    </row>
    <row r="123" spans="1:10">
      <c r="A123" s="15" t="s">
        <v>251</v>
      </c>
      <c r="B123" s="15" t="s">
        <v>147</v>
      </c>
      <c r="C123" s="13"/>
      <c r="D123" s="12"/>
      <c r="E123" s="13"/>
      <c r="F123" s="12"/>
      <c r="G123" s="12"/>
      <c r="H123" s="12"/>
      <c r="I123" s="6"/>
      <c r="J123" s="2"/>
    </row>
    <row r="124" spans="1:10">
      <c r="A124" s="67" t="s">
        <v>8</v>
      </c>
      <c r="B124" s="68"/>
      <c r="C124" s="68"/>
      <c r="D124" s="68"/>
      <c r="E124" s="68"/>
      <c r="F124" s="68"/>
      <c r="G124" s="69"/>
      <c r="H124" s="21">
        <f>H8+H12+H15+H17+H19+H21+H23+H26+H28+H31+H33+H35+H37+H39+H41+H43+H45+H47+H49+H51+H54+H56+H60+H62+H64+H67+H70+H72+H75+H78+H81+H83+H86+H90+H92+H94+H96+H99+H102+H106+H109+H111+H114+H116+H119+H122</f>
        <v>0</v>
      </c>
      <c r="J124" s="2"/>
    </row>
  </sheetData>
  <mergeCells count="29">
    <mergeCell ref="D113:H113"/>
    <mergeCell ref="D118:H118"/>
    <mergeCell ref="A124:G124"/>
    <mergeCell ref="A4:H4"/>
    <mergeCell ref="D121:H121"/>
    <mergeCell ref="D89:H89"/>
    <mergeCell ref="D98:H98"/>
    <mergeCell ref="D101:H101"/>
    <mergeCell ref="D104:H104"/>
    <mergeCell ref="D105:H105"/>
    <mergeCell ref="D108:H108"/>
    <mergeCell ref="D69:H69"/>
    <mergeCell ref="D74:H74"/>
    <mergeCell ref="D77:H77"/>
    <mergeCell ref="D80:H80"/>
    <mergeCell ref="D85:H85"/>
    <mergeCell ref="D88:H88"/>
    <mergeCell ref="D14:H14"/>
    <mergeCell ref="D25:H25"/>
    <mergeCell ref="D53:H53"/>
    <mergeCell ref="D58:H58"/>
    <mergeCell ref="D59:H59"/>
    <mergeCell ref="D66:H66"/>
    <mergeCell ref="D11:H11"/>
    <mergeCell ref="A1:H1"/>
    <mergeCell ref="A3:H3"/>
    <mergeCell ref="A6:H6"/>
    <mergeCell ref="D7:H7"/>
    <mergeCell ref="D10:H10"/>
  </mergeCells>
  <pageMargins left="0.75" right="0.75" top="1" bottom="1" header="0.5" footer="0.5"/>
  <pageSetup paperSize="9" orientation="portrait" horizontalDpi="4294967292" verticalDpi="429496729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"/>
  <sheetViews>
    <sheetView zoomScale="85" zoomScaleNormal="85" zoomScalePageLayoutView="150" workbookViewId="0">
      <selection activeCell="D16" sqref="D16"/>
    </sheetView>
  </sheetViews>
  <sheetFormatPr defaultColWidth="11" defaultRowHeight="14.25"/>
  <cols>
    <col min="1" max="1" width="5.375" customWidth="1"/>
    <col min="2" max="2" width="10.5" customWidth="1"/>
    <col min="3" max="3" width="9.375" customWidth="1"/>
    <col min="4" max="4" width="35.875" customWidth="1"/>
    <col min="5" max="5" width="7.125" customWidth="1"/>
    <col min="6" max="7" width="9.875" customWidth="1"/>
    <col min="8" max="8" width="12.75" customWidth="1"/>
  </cols>
  <sheetData>
    <row r="1" spans="1:8" ht="15">
      <c r="A1" s="76" t="s">
        <v>279</v>
      </c>
      <c r="B1" s="76"/>
      <c r="C1" s="76"/>
      <c r="D1" s="76"/>
      <c r="E1" s="76"/>
      <c r="F1" s="76"/>
      <c r="G1" s="76"/>
      <c r="H1" s="76"/>
    </row>
    <row r="3" spans="1:8">
      <c r="A3" s="91" t="s">
        <v>275</v>
      </c>
      <c r="B3" s="91"/>
      <c r="C3" s="91"/>
      <c r="D3" s="91"/>
      <c r="E3" s="91"/>
      <c r="F3" s="91"/>
      <c r="G3" s="91"/>
      <c r="H3" s="91"/>
    </row>
    <row r="4" spans="1:8">
      <c r="A4" s="91" t="s">
        <v>279</v>
      </c>
      <c r="B4" s="91"/>
      <c r="C4" s="91"/>
      <c r="D4" s="91"/>
      <c r="E4" s="91"/>
      <c r="F4" s="91"/>
      <c r="G4" s="91"/>
      <c r="H4" s="91"/>
    </row>
    <row r="5" spans="1:8" ht="22.5">
      <c r="A5" s="46" t="s">
        <v>0</v>
      </c>
      <c r="B5" s="46" t="s">
        <v>177</v>
      </c>
      <c r="C5" s="46" t="s">
        <v>13</v>
      </c>
      <c r="D5" s="46" t="s">
        <v>4</v>
      </c>
      <c r="E5" s="46" t="s">
        <v>23</v>
      </c>
      <c r="F5" s="47" t="s">
        <v>5</v>
      </c>
      <c r="G5" s="46" t="s">
        <v>6</v>
      </c>
      <c r="H5" s="47" t="s">
        <v>7</v>
      </c>
    </row>
    <row r="6" spans="1:8">
      <c r="A6" s="90" t="s">
        <v>92</v>
      </c>
      <c r="B6" s="90"/>
      <c r="C6" s="90"/>
      <c r="D6" s="90"/>
      <c r="E6" s="90"/>
      <c r="F6" s="90"/>
      <c r="G6" s="90"/>
      <c r="H6" s="90"/>
    </row>
    <row r="7" spans="1:8" ht="24.75" customHeight="1">
      <c r="A7" s="48">
        <v>1</v>
      </c>
      <c r="B7" s="48"/>
      <c r="C7" s="48" t="s">
        <v>315</v>
      </c>
      <c r="D7" s="84" t="s">
        <v>279</v>
      </c>
      <c r="E7" s="85"/>
      <c r="F7" s="85"/>
      <c r="G7" s="85"/>
      <c r="H7" s="86"/>
    </row>
    <row r="8" spans="1:8" ht="14.25" customHeight="1">
      <c r="A8" s="49">
        <v>1.1000000000000001</v>
      </c>
      <c r="B8" s="49"/>
      <c r="C8" s="49" t="s">
        <v>315</v>
      </c>
      <c r="D8" s="87" t="s">
        <v>316</v>
      </c>
      <c r="E8" s="88"/>
      <c r="F8" s="88"/>
      <c r="G8" s="88"/>
      <c r="H8" s="89"/>
    </row>
    <row r="9" spans="1:8" ht="65.25" customHeight="1">
      <c r="A9" s="40">
        <v>1</v>
      </c>
      <c r="B9" s="40"/>
      <c r="C9" s="40" t="s">
        <v>315</v>
      </c>
      <c r="D9" s="41" t="s">
        <v>317</v>
      </c>
      <c r="E9" s="40" t="s">
        <v>3</v>
      </c>
      <c r="F9" s="61">
        <v>135</v>
      </c>
      <c r="G9" s="61"/>
      <c r="H9" s="62">
        <f>F9*G9</f>
        <v>0</v>
      </c>
    </row>
    <row r="10" spans="1:8" ht="66" customHeight="1">
      <c r="A10" s="40">
        <v>2</v>
      </c>
      <c r="B10" s="40"/>
      <c r="C10" s="40" t="s">
        <v>315</v>
      </c>
      <c r="D10" s="41" t="s">
        <v>318</v>
      </c>
      <c r="E10" s="40" t="s">
        <v>2</v>
      </c>
      <c r="F10" s="61">
        <v>200</v>
      </c>
      <c r="G10" s="61"/>
      <c r="H10" s="62">
        <f>F10*G10</f>
        <v>0</v>
      </c>
    </row>
    <row r="11" spans="1:8" ht="45" customHeight="1">
      <c r="A11" s="40">
        <v>3</v>
      </c>
      <c r="B11" s="40"/>
      <c r="C11" s="40" t="s">
        <v>315</v>
      </c>
      <c r="D11" s="41" t="s">
        <v>319</v>
      </c>
      <c r="E11" s="40" t="s">
        <v>3</v>
      </c>
      <c r="F11" s="61">
        <v>10</v>
      </c>
      <c r="G11" s="61"/>
      <c r="H11" s="62">
        <f>F11*G11</f>
        <v>0</v>
      </c>
    </row>
    <row r="12" spans="1:8" ht="42.75" customHeight="1">
      <c r="A12" s="40">
        <v>4</v>
      </c>
      <c r="B12" s="40"/>
      <c r="C12" s="40" t="s">
        <v>315</v>
      </c>
      <c r="D12" s="41" t="s">
        <v>320</v>
      </c>
      <c r="E12" s="40" t="s">
        <v>3</v>
      </c>
      <c r="F12" s="61">
        <v>29</v>
      </c>
      <c r="G12" s="61"/>
      <c r="H12" s="62">
        <f>F12*G12</f>
        <v>0</v>
      </c>
    </row>
    <row r="13" spans="1:8" ht="127.5" customHeight="1">
      <c r="A13" s="40">
        <v>5</v>
      </c>
      <c r="B13" s="40"/>
      <c r="C13" s="40" t="s">
        <v>315</v>
      </c>
      <c r="D13" s="41" t="s">
        <v>321</v>
      </c>
      <c r="E13" s="40" t="s">
        <v>3</v>
      </c>
      <c r="F13" s="61">
        <v>96</v>
      </c>
      <c r="G13" s="61"/>
      <c r="H13" s="62">
        <f>F13*G13</f>
        <v>0</v>
      </c>
    </row>
    <row r="14" spans="1:8" ht="14.25" customHeight="1">
      <c r="A14" s="49">
        <v>1.2</v>
      </c>
      <c r="B14" s="49"/>
      <c r="C14" s="49" t="s">
        <v>315</v>
      </c>
      <c r="D14" s="87" t="s">
        <v>322</v>
      </c>
      <c r="E14" s="88"/>
      <c r="F14" s="88"/>
      <c r="G14" s="88"/>
      <c r="H14" s="89"/>
    </row>
    <row r="15" spans="1:8" ht="26.25" customHeight="1">
      <c r="A15" s="40">
        <v>6</v>
      </c>
      <c r="B15" s="40"/>
      <c r="C15" s="40" t="s">
        <v>315</v>
      </c>
      <c r="D15" s="41" t="s">
        <v>323</v>
      </c>
      <c r="E15" s="40" t="s">
        <v>1</v>
      </c>
      <c r="F15" s="61">
        <v>66.5</v>
      </c>
      <c r="G15" s="61"/>
      <c r="H15" s="62">
        <f t="shared" ref="H15:H20" si="0">F15*G15</f>
        <v>0</v>
      </c>
    </row>
    <row r="16" spans="1:8" ht="70.5" customHeight="1">
      <c r="A16" s="40">
        <v>7</v>
      </c>
      <c r="B16" s="40"/>
      <c r="C16" s="40" t="s">
        <v>315</v>
      </c>
      <c r="D16" s="41" t="s">
        <v>324</v>
      </c>
      <c r="E16" s="40" t="s">
        <v>329</v>
      </c>
      <c r="F16" s="61">
        <v>24</v>
      </c>
      <c r="G16" s="61"/>
      <c r="H16" s="62">
        <f t="shared" si="0"/>
        <v>0</v>
      </c>
    </row>
    <row r="17" spans="1:8">
      <c r="A17" s="40">
        <v>8</v>
      </c>
      <c r="B17" s="40"/>
      <c r="C17" s="40" t="s">
        <v>315</v>
      </c>
      <c r="D17" s="41" t="s">
        <v>325</v>
      </c>
      <c r="E17" s="40" t="s">
        <v>330</v>
      </c>
      <c r="F17" s="61">
        <v>1</v>
      </c>
      <c r="G17" s="61"/>
      <c r="H17" s="62">
        <f t="shared" si="0"/>
        <v>0</v>
      </c>
    </row>
    <row r="18" spans="1:8" ht="27.75" customHeight="1">
      <c r="A18" s="40">
        <v>9</v>
      </c>
      <c r="B18" s="40"/>
      <c r="C18" s="40" t="s">
        <v>315</v>
      </c>
      <c r="D18" s="41" t="s">
        <v>326</v>
      </c>
      <c r="E18" s="40" t="s">
        <v>331</v>
      </c>
      <c r="F18" s="61">
        <v>24</v>
      </c>
      <c r="G18" s="61"/>
      <c r="H18" s="62">
        <f t="shared" si="0"/>
        <v>0</v>
      </c>
    </row>
    <row r="19" spans="1:8">
      <c r="A19" s="40">
        <v>10</v>
      </c>
      <c r="B19" s="40"/>
      <c r="C19" s="40" t="s">
        <v>315</v>
      </c>
      <c r="D19" s="41" t="s">
        <v>327</v>
      </c>
      <c r="E19" s="40" t="s">
        <v>1</v>
      </c>
      <c r="F19" s="61">
        <v>50</v>
      </c>
      <c r="G19" s="61"/>
      <c r="H19" s="62">
        <f t="shared" si="0"/>
        <v>0</v>
      </c>
    </row>
    <row r="20" spans="1:8">
      <c r="A20" s="40">
        <v>11</v>
      </c>
      <c r="B20" s="40"/>
      <c r="C20" s="40" t="s">
        <v>315</v>
      </c>
      <c r="D20" s="41" t="s">
        <v>328</v>
      </c>
      <c r="E20" s="40" t="s">
        <v>330</v>
      </c>
      <c r="F20" s="61">
        <v>19</v>
      </c>
      <c r="G20" s="61"/>
      <c r="H20" s="62">
        <f t="shared" si="0"/>
        <v>0</v>
      </c>
    </row>
    <row r="21" spans="1:8">
      <c r="A21" s="90" t="s">
        <v>8</v>
      </c>
      <c r="B21" s="90"/>
      <c r="C21" s="90"/>
      <c r="D21" s="90"/>
      <c r="E21" s="90"/>
      <c r="F21" s="90"/>
      <c r="G21" s="90"/>
      <c r="H21" s="50">
        <f>SUM(H9:H13,H15:H20)</f>
        <v>0</v>
      </c>
    </row>
  </sheetData>
  <mergeCells count="8">
    <mergeCell ref="A1:H1"/>
    <mergeCell ref="D7:H7"/>
    <mergeCell ref="D8:H8"/>
    <mergeCell ref="D14:H14"/>
    <mergeCell ref="A21:G21"/>
    <mergeCell ref="A3:H3"/>
    <mergeCell ref="A4:H4"/>
    <mergeCell ref="A6:H6"/>
  </mergeCells>
  <pageMargins left="0.75" right="0.75" top="1" bottom="1" header="0.5" footer="0.5"/>
  <pageSetup paperSize="9" scale="56" fitToWidth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="85" zoomScaleNormal="85" zoomScalePageLayoutView="150" workbookViewId="0">
      <selection activeCell="G20" sqref="G20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6" style="2" customWidth="1"/>
    <col min="5" max="5" width="7" style="1" customWidth="1"/>
    <col min="6" max="6" width="9.75" style="2" customWidth="1"/>
    <col min="7" max="7" width="10" style="2" customWidth="1"/>
    <col min="8" max="8" width="12.375" style="2" customWidth="1"/>
    <col min="9" max="9" width="11.375" style="2" customWidth="1"/>
    <col min="10" max="10" width="10.875" style="24" customWidth="1"/>
    <col min="11" max="11" width="9.75" style="2" bestFit="1" customWidth="1"/>
    <col min="12" max="16384" width="8.75" style="2"/>
  </cols>
  <sheetData>
    <row r="1" spans="1:10">
      <c r="A1" s="71" t="s">
        <v>274</v>
      </c>
      <c r="B1" s="71"/>
      <c r="C1" s="71"/>
      <c r="D1" s="71"/>
      <c r="E1" s="71"/>
      <c r="F1" s="71"/>
      <c r="G1" s="71"/>
      <c r="H1" s="71"/>
    </row>
    <row r="3" spans="1:10">
      <c r="A3" s="70" t="s">
        <v>275</v>
      </c>
      <c r="B3" s="70"/>
      <c r="C3" s="70"/>
      <c r="D3" s="70"/>
      <c r="E3" s="70"/>
      <c r="F3" s="70"/>
      <c r="G3" s="70"/>
      <c r="H3" s="70"/>
      <c r="J3" s="2"/>
    </row>
    <row r="4" spans="1:10" ht="14.1" customHeight="1">
      <c r="A4" s="72" t="s">
        <v>274</v>
      </c>
      <c r="B4" s="72"/>
      <c r="C4" s="72"/>
      <c r="D4" s="72"/>
      <c r="E4" s="72"/>
      <c r="F4" s="72"/>
      <c r="G4" s="72"/>
      <c r="H4" s="72"/>
      <c r="J4" s="2"/>
    </row>
    <row r="5" spans="1:10" ht="22.5">
      <c r="A5" s="3" t="s">
        <v>0</v>
      </c>
      <c r="B5" s="3" t="s">
        <v>177</v>
      </c>
      <c r="C5" s="3" t="s">
        <v>13</v>
      </c>
      <c r="D5" s="3" t="s">
        <v>4</v>
      </c>
      <c r="E5" s="3" t="s">
        <v>23</v>
      </c>
      <c r="F5" s="3" t="s">
        <v>5</v>
      </c>
      <c r="G5" s="3" t="s">
        <v>6</v>
      </c>
      <c r="H5" s="3" t="s">
        <v>7</v>
      </c>
      <c r="J5" s="2"/>
    </row>
    <row r="6" spans="1:10">
      <c r="A6" s="67" t="s">
        <v>92</v>
      </c>
      <c r="B6" s="68"/>
      <c r="C6" s="68"/>
      <c r="D6" s="68"/>
      <c r="E6" s="68"/>
      <c r="F6" s="68"/>
      <c r="G6" s="68"/>
      <c r="H6" s="69"/>
      <c r="J6" s="2"/>
    </row>
    <row r="7" spans="1:10">
      <c r="A7" s="3">
        <v>5</v>
      </c>
      <c r="B7" s="3" t="s">
        <v>27</v>
      </c>
      <c r="C7" s="3" t="s">
        <v>93</v>
      </c>
      <c r="D7" s="67" t="s">
        <v>18</v>
      </c>
      <c r="E7" s="68"/>
      <c r="F7" s="68"/>
      <c r="G7" s="68"/>
      <c r="H7" s="69"/>
      <c r="J7" s="2"/>
    </row>
    <row r="8" spans="1:10">
      <c r="A8" s="3" t="s">
        <v>69</v>
      </c>
      <c r="B8" s="3" t="s">
        <v>93</v>
      </c>
      <c r="C8" s="3" t="s">
        <v>93</v>
      </c>
      <c r="D8" s="67" t="s">
        <v>127</v>
      </c>
      <c r="E8" s="68"/>
      <c r="F8" s="68"/>
      <c r="G8" s="68"/>
      <c r="H8" s="69"/>
      <c r="J8" s="2"/>
    </row>
    <row r="9" spans="1:10" ht="22.5">
      <c r="A9" s="14">
        <v>39</v>
      </c>
      <c r="B9" s="14" t="s">
        <v>167</v>
      </c>
      <c r="C9" s="14" t="s">
        <v>266</v>
      </c>
      <c r="D9" s="9" t="s">
        <v>128</v>
      </c>
      <c r="E9" s="14" t="s">
        <v>2</v>
      </c>
      <c r="F9" s="10">
        <v>3165</v>
      </c>
      <c r="G9" s="9"/>
      <c r="H9" s="10">
        <f>F9*G9</f>
        <v>0</v>
      </c>
      <c r="J9" s="2"/>
    </row>
    <row r="10" spans="1:10">
      <c r="A10" s="15" t="s">
        <v>78</v>
      </c>
      <c r="B10" s="13"/>
      <c r="C10" s="13"/>
      <c r="D10" s="12"/>
      <c r="E10" s="13"/>
      <c r="F10" s="12"/>
      <c r="G10" s="12"/>
      <c r="H10" s="12"/>
      <c r="J10" s="2"/>
    </row>
    <row r="11" spans="1:10">
      <c r="A11" s="3">
        <v>10</v>
      </c>
      <c r="B11" s="3" t="s">
        <v>93</v>
      </c>
      <c r="C11" s="3" t="s">
        <v>93</v>
      </c>
      <c r="D11" s="67" t="s">
        <v>178</v>
      </c>
      <c r="E11" s="68"/>
      <c r="F11" s="68"/>
      <c r="G11" s="68"/>
      <c r="H11" s="69"/>
      <c r="J11" s="2"/>
    </row>
    <row r="12" spans="1:10" ht="22.5">
      <c r="A12" s="14">
        <v>58</v>
      </c>
      <c r="B12" s="14" t="s">
        <v>174</v>
      </c>
      <c r="C12" s="14" t="s">
        <v>267</v>
      </c>
      <c r="D12" s="9" t="s">
        <v>186</v>
      </c>
      <c r="E12" s="14" t="s">
        <v>11</v>
      </c>
      <c r="F12" s="9">
        <v>17</v>
      </c>
      <c r="G12" s="9"/>
      <c r="H12" s="10">
        <f>F12*G12</f>
        <v>0</v>
      </c>
      <c r="J12" s="2"/>
    </row>
    <row r="13" spans="1:10">
      <c r="A13" s="15" t="s">
        <v>251</v>
      </c>
      <c r="B13" s="13"/>
      <c r="C13" s="13"/>
      <c r="D13" s="12"/>
      <c r="E13" s="13"/>
      <c r="F13" s="12"/>
      <c r="G13" s="12"/>
      <c r="H13" s="12"/>
      <c r="J13" s="2"/>
    </row>
    <row r="14" spans="1:10" ht="22.5">
      <c r="A14" s="14">
        <v>59</v>
      </c>
      <c r="B14" s="14" t="s">
        <v>175</v>
      </c>
      <c r="C14" s="14" t="s">
        <v>267</v>
      </c>
      <c r="D14" s="9" t="s">
        <v>187</v>
      </c>
      <c r="E14" s="14" t="s">
        <v>11</v>
      </c>
      <c r="F14" s="9">
        <v>65</v>
      </c>
      <c r="G14" s="9"/>
      <c r="H14" s="10">
        <f>F14*G14</f>
        <v>0</v>
      </c>
      <c r="J14" s="2"/>
    </row>
    <row r="15" spans="1:10">
      <c r="A15" s="15" t="s">
        <v>251</v>
      </c>
      <c r="B15" s="13"/>
      <c r="C15" s="13"/>
      <c r="D15" s="12"/>
      <c r="E15" s="13"/>
      <c r="F15" s="12"/>
      <c r="G15" s="12"/>
      <c r="H15" s="12"/>
      <c r="J15" s="2"/>
    </row>
    <row r="16" spans="1:10" ht="22.5">
      <c r="A16" s="14">
        <v>60</v>
      </c>
      <c r="B16" s="14" t="s">
        <v>176</v>
      </c>
      <c r="C16" s="14" t="s">
        <v>267</v>
      </c>
      <c r="D16" s="9" t="s">
        <v>252</v>
      </c>
      <c r="E16" s="14" t="s">
        <v>11</v>
      </c>
      <c r="F16" s="9">
        <v>5</v>
      </c>
      <c r="G16" s="9"/>
      <c r="H16" s="10">
        <f>F16*G16</f>
        <v>0</v>
      </c>
      <c r="J16" s="2"/>
    </row>
    <row r="17" spans="1:10">
      <c r="A17" s="15" t="s">
        <v>251</v>
      </c>
      <c r="B17" s="13"/>
      <c r="C17" s="13"/>
      <c r="D17" s="12"/>
      <c r="E17" s="13"/>
      <c r="F17" s="12"/>
      <c r="G17" s="12"/>
      <c r="H17" s="12"/>
      <c r="J17" s="2"/>
    </row>
    <row r="18" spans="1:10" ht="22.5">
      <c r="A18" s="14">
        <v>61</v>
      </c>
      <c r="B18" s="14" t="s">
        <v>176</v>
      </c>
      <c r="C18" s="14" t="s">
        <v>267</v>
      </c>
      <c r="D18" s="9" t="s">
        <v>213</v>
      </c>
      <c r="E18" s="14" t="s">
        <v>11</v>
      </c>
      <c r="F18" s="9">
        <v>5</v>
      </c>
      <c r="G18" s="9"/>
      <c r="H18" s="10">
        <f>F18*G18</f>
        <v>0</v>
      </c>
      <c r="J18" s="2"/>
    </row>
    <row r="19" spans="1:10">
      <c r="A19" s="15" t="s">
        <v>251</v>
      </c>
      <c r="B19" s="15" t="s">
        <v>147</v>
      </c>
      <c r="C19" s="13"/>
      <c r="D19" s="12"/>
      <c r="E19" s="13"/>
      <c r="F19" s="12"/>
      <c r="G19" s="12"/>
      <c r="H19" s="12"/>
      <c r="J19" s="2"/>
    </row>
    <row r="20" spans="1:10" ht="22.5">
      <c r="A20" s="14">
        <v>62</v>
      </c>
      <c r="B20" s="14" t="s">
        <v>176</v>
      </c>
      <c r="C20" s="14" t="s">
        <v>267</v>
      </c>
      <c r="D20" s="9" t="s">
        <v>253</v>
      </c>
      <c r="E20" s="14" t="s">
        <v>11</v>
      </c>
      <c r="F20" s="9">
        <v>5</v>
      </c>
      <c r="G20" s="9"/>
      <c r="H20" s="10">
        <f>F20*G20</f>
        <v>0</v>
      </c>
      <c r="J20" s="2"/>
    </row>
    <row r="21" spans="1:10">
      <c r="A21" s="15" t="s">
        <v>251</v>
      </c>
      <c r="B21" s="15" t="s">
        <v>147</v>
      </c>
      <c r="C21" s="13"/>
      <c r="D21" s="12"/>
      <c r="E21" s="13"/>
      <c r="F21" s="12"/>
      <c r="G21" s="12"/>
      <c r="H21" s="12"/>
      <c r="J21" s="2"/>
    </row>
    <row r="22" spans="1:10">
      <c r="A22" s="67" t="s">
        <v>8</v>
      </c>
      <c r="B22" s="68"/>
      <c r="C22" s="68"/>
      <c r="D22" s="68"/>
      <c r="E22" s="68"/>
      <c r="F22" s="68"/>
      <c r="G22" s="69"/>
      <c r="H22" s="21">
        <f>H9+H12+H14+H16+H18+H20</f>
        <v>0</v>
      </c>
      <c r="J22" s="2"/>
    </row>
  </sheetData>
  <mergeCells count="8">
    <mergeCell ref="A22:G22"/>
    <mergeCell ref="A1:H1"/>
    <mergeCell ref="A4:H4"/>
    <mergeCell ref="D11:H11"/>
    <mergeCell ref="D8:H8"/>
    <mergeCell ref="D7:H7"/>
    <mergeCell ref="A3:H3"/>
    <mergeCell ref="A6:H6"/>
  </mergeCells>
  <pageMargins left="0.75" right="0.75" top="1" bottom="1" header="0.5" footer="0.5"/>
  <pageSetup paperSize="9" orientation="portrait" horizontalDpi="4294967292" verticalDpi="429496729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zoomScale="85" zoomScaleNormal="85" zoomScalePageLayoutView="150" workbookViewId="0">
      <selection activeCell="G19" sqref="G19:G20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6" style="2" customWidth="1"/>
    <col min="5" max="5" width="7" style="1" customWidth="1"/>
    <col min="6" max="6" width="9.75" style="2" customWidth="1"/>
    <col min="7" max="7" width="10" style="2" customWidth="1"/>
    <col min="8" max="8" width="12.375" style="2" customWidth="1"/>
    <col min="9" max="9" width="11.375" style="2" customWidth="1"/>
    <col min="10" max="10" width="10.875" style="24" customWidth="1"/>
    <col min="11" max="11" width="9.75" style="2" bestFit="1" customWidth="1"/>
    <col min="12" max="16384" width="8.75" style="2"/>
  </cols>
  <sheetData>
    <row r="1" spans="1:10">
      <c r="A1" s="71" t="s">
        <v>276</v>
      </c>
      <c r="B1" s="71"/>
      <c r="C1" s="71"/>
      <c r="D1" s="71"/>
      <c r="E1" s="71"/>
      <c r="F1" s="71"/>
      <c r="G1" s="71"/>
      <c r="H1" s="71"/>
    </row>
    <row r="3" spans="1:10">
      <c r="A3" s="70" t="s">
        <v>275</v>
      </c>
      <c r="B3" s="70"/>
      <c r="C3" s="70"/>
      <c r="D3" s="70"/>
      <c r="E3" s="70"/>
      <c r="F3" s="70"/>
      <c r="G3" s="70"/>
      <c r="H3" s="70"/>
      <c r="J3" s="2"/>
    </row>
    <row r="4" spans="1:10" ht="14.1" customHeight="1">
      <c r="A4" s="72" t="s">
        <v>276</v>
      </c>
      <c r="B4" s="72"/>
      <c r="C4" s="72"/>
      <c r="D4" s="72"/>
      <c r="E4" s="72"/>
      <c r="F4" s="72"/>
      <c r="G4" s="72"/>
      <c r="H4" s="72"/>
      <c r="J4" s="2"/>
    </row>
    <row r="5" spans="1:10" ht="22.5">
      <c r="A5" s="3" t="s">
        <v>0</v>
      </c>
      <c r="B5" s="3" t="s">
        <v>177</v>
      </c>
      <c r="C5" s="3" t="s">
        <v>13</v>
      </c>
      <c r="D5" s="3" t="s">
        <v>4</v>
      </c>
      <c r="E5" s="3" t="s">
        <v>23</v>
      </c>
      <c r="F5" s="3" t="s">
        <v>5</v>
      </c>
      <c r="G5" s="3" t="s">
        <v>6</v>
      </c>
      <c r="H5" s="3" t="s">
        <v>7</v>
      </c>
      <c r="J5" s="2"/>
    </row>
    <row r="6" spans="1:10">
      <c r="A6" s="67" t="s">
        <v>92</v>
      </c>
      <c r="B6" s="68"/>
      <c r="C6" s="68"/>
      <c r="D6" s="68"/>
      <c r="E6" s="68"/>
      <c r="F6" s="68"/>
      <c r="G6" s="68"/>
      <c r="H6" s="69"/>
      <c r="J6" s="2"/>
    </row>
    <row r="7" spans="1:10">
      <c r="A7" s="3">
        <v>7</v>
      </c>
      <c r="B7" s="3" t="s">
        <v>28</v>
      </c>
      <c r="C7" s="3" t="s">
        <v>93</v>
      </c>
      <c r="D7" s="67" t="s">
        <v>19</v>
      </c>
      <c r="E7" s="68"/>
      <c r="F7" s="68"/>
      <c r="G7" s="68"/>
      <c r="H7" s="69"/>
      <c r="J7" s="2"/>
    </row>
    <row r="8" spans="1:10">
      <c r="A8" s="3" t="s">
        <v>38</v>
      </c>
      <c r="B8" s="3" t="s">
        <v>93</v>
      </c>
      <c r="C8" s="3" t="s">
        <v>93</v>
      </c>
      <c r="D8" s="67" t="s">
        <v>34</v>
      </c>
      <c r="E8" s="68"/>
      <c r="F8" s="68"/>
      <c r="G8" s="68"/>
      <c r="H8" s="69"/>
      <c r="J8" s="2"/>
    </row>
    <row r="9" spans="1:10" ht="22.5">
      <c r="A9" s="14">
        <v>1</v>
      </c>
      <c r="B9" s="14" t="s">
        <v>170</v>
      </c>
      <c r="C9" s="14" t="s">
        <v>15</v>
      </c>
      <c r="D9" s="9" t="s">
        <v>57</v>
      </c>
      <c r="E9" s="14" t="s">
        <v>2</v>
      </c>
      <c r="F9" s="9">
        <v>781</v>
      </c>
      <c r="G9" s="9"/>
      <c r="H9" s="10">
        <f>F9*G9</f>
        <v>0</v>
      </c>
      <c r="J9" s="2"/>
    </row>
    <row r="10" spans="1:10">
      <c r="A10" s="15" t="s">
        <v>47</v>
      </c>
      <c r="B10" s="15" t="s">
        <v>147</v>
      </c>
      <c r="C10" s="13"/>
      <c r="D10" s="12"/>
      <c r="E10" s="13"/>
      <c r="F10" s="12"/>
      <c r="G10" s="12"/>
      <c r="H10" s="12"/>
      <c r="J10" s="2"/>
    </row>
    <row r="11" spans="1:10">
      <c r="A11" s="3" t="s">
        <v>71</v>
      </c>
      <c r="B11" s="3" t="s">
        <v>93</v>
      </c>
      <c r="C11" s="3" t="s">
        <v>93</v>
      </c>
      <c r="D11" s="67" t="s">
        <v>36</v>
      </c>
      <c r="E11" s="68"/>
      <c r="F11" s="68"/>
      <c r="G11" s="68"/>
      <c r="H11" s="69"/>
      <c r="J11" s="2"/>
    </row>
    <row r="12" spans="1:10" ht="22.5">
      <c r="A12" s="14">
        <v>2</v>
      </c>
      <c r="B12" s="14" t="s">
        <v>171</v>
      </c>
      <c r="C12" s="14" t="s">
        <v>44</v>
      </c>
      <c r="D12" s="9" t="s">
        <v>232</v>
      </c>
      <c r="E12" s="14" t="s">
        <v>11</v>
      </c>
      <c r="F12" s="9">
        <v>7</v>
      </c>
      <c r="G12" s="9"/>
      <c r="H12" s="9">
        <f>F12*G12</f>
        <v>0</v>
      </c>
      <c r="J12" s="2"/>
    </row>
    <row r="13" spans="1:10">
      <c r="A13" s="15" t="s">
        <v>80</v>
      </c>
      <c r="B13" s="13"/>
      <c r="C13" s="13"/>
      <c r="D13" s="12"/>
      <c r="E13" s="13"/>
      <c r="F13" s="12"/>
      <c r="G13" s="12"/>
      <c r="H13" s="12"/>
      <c r="J13" s="2"/>
    </row>
    <row r="14" spans="1:10" ht="22.5">
      <c r="A14" s="14">
        <v>3</v>
      </c>
      <c r="B14" s="14" t="s">
        <v>172</v>
      </c>
      <c r="C14" s="14" t="s">
        <v>44</v>
      </c>
      <c r="D14" s="9" t="s">
        <v>45</v>
      </c>
      <c r="E14" s="14" t="s">
        <v>11</v>
      </c>
      <c r="F14" s="9">
        <v>43</v>
      </c>
      <c r="G14" s="9"/>
      <c r="H14" s="10">
        <f>F14*G14</f>
        <v>0</v>
      </c>
      <c r="J14" s="2"/>
    </row>
    <row r="15" spans="1:10">
      <c r="A15" s="15" t="s">
        <v>80</v>
      </c>
      <c r="B15" s="13"/>
      <c r="C15" s="13"/>
      <c r="D15" s="12"/>
      <c r="E15" s="13"/>
      <c r="F15" s="12"/>
      <c r="G15" s="12"/>
      <c r="H15" s="12"/>
      <c r="J15" s="2"/>
    </row>
    <row r="16" spans="1:10" ht="22.5">
      <c r="A16" s="14">
        <v>4</v>
      </c>
      <c r="B16" s="14" t="s">
        <v>172</v>
      </c>
      <c r="C16" s="14" t="s">
        <v>44</v>
      </c>
      <c r="D16" s="9" t="s">
        <v>209</v>
      </c>
      <c r="E16" s="14" t="s">
        <v>11</v>
      </c>
      <c r="F16" s="9">
        <v>2</v>
      </c>
      <c r="G16" s="9"/>
      <c r="H16" s="9">
        <f>F16*G16</f>
        <v>0</v>
      </c>
      <c r="J16" s="2"/>
    </row>
    <row r="17" spans="1:10">
      <c r="A17" s="15" t="s">
        <v>80</v>
      </c>
      <c r="B17" s="13"/>
      <c r="C17" s="13"/>
      <c r="D17" s="12"/>
      <c r="E17" s="13"/>
      <c r="F17" s="12"/>
      <c r="G17" s="12"/>
      <c r="H17" s="12"/>
      <c r="J17" s="2"/>
    </row>
    <row r="18" spans="1:10">
      <c r="A18" s="3" t="s">
        <v>131</v>
      </c>
      <c r="B18" s="3" t="s">
        <v>93</v>
      </c>
      <c r="C18" s="3" t="s">
        <v>93</v>
      </c>
      <c r="D18" s="67" t="s">
        <v>132</v>
      </c>
      <c r="E18" s="68"/>
      <c r="F18" s="68"/>
      <c r="G18" s="68"/>
      <c r="H18" s="69"/>
      <c r="J18" s="2"/>
    </row>
    <row r="19" spans="1:10" ht="33.75">
      <c r="A19" s="14">
        <v>5</v>
      </c>
      <c r="B19" s="14" t="s">
        <v>171</v>
      </c>
      <c r="C19" s="14" t="s">
        <v>44</v>
      </c>
      <c r="D19" s="9" t="s">
        <v>138</v>
      </c>
      <c r="E19" s="14" t="s">
        <v>11</v>
      </c>
      <c r="F19" s="9">
        <v>150</v>
      </c>
      <c r="G19" s="9"/>
      <c r="H19" s="10">
        <f>F19*G19</f>
        <v>0</v>
      </c>
      <c r="J19" s="2"/>
    </row>
    <row r="20" spans="1:10">
      <c r="A20" s="15" t="s">
        <v>133</v>
      </c>
      <c r="B20" s="13"/>
      <c r="C20" s="13"/>
      <c r="D20" s="12"/>
      <c r="E20" s="13"/>
      <c r="F20" s="12"/>
      <c r="G20" s="12"/>
      <c r="H20" s="12"/>
      <c r="J20" s="2"/>
    </row>
    <row r="21" spans="1:10">
      <c r="A21" s="67" t="s">
        <v>8</v>
      </c>
      <c r="B21" s="68"/>
      <c r="C21" s="68"/>
      <c r="D21" s="68"/>
      <c r="E21" s="68"/>
      <c r="F21" s="68"/>
      <c r="G21" s="69"/>
      <c r="H21" s="21">
        <f>H9+H12+H14+H16+H19</f>
        <v>0</v>
      </c>
      <c r="J21" s="2"/>
    </row>
  </sheetData>
  <mergeCells count="9">
    <mergeCell ref="A21:G21"/>
    <mergeCell ref="A1:H1"/>
    <mergeCell ref="A4:H4"/>
    <mergeCell ref="D8:H8"/>
    <mergeCell ref="D11:H11"/>
    <mergeCell ref="D18:H18"/>
    <mergeCell ref="D7:H7"/>
    <mergeCell ref="A3:H3"/>
    <mergeCell ref="A6:H6"/>
  </mergeCells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topLeftCell="A10" zoomScale="85" zoomScaleNormal="85" zoomScalePageLayoutView="150" workbookViewId="0">
      <selection activeCell="G33" sqref="G33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9.375" style="1" customWidth="1"/>
    <col min="4" max="4" width="36" style="2" customWidth="1"/>
    <col min="5" max="5" width="7" style="1" customWidth="1"/>
    <col min="6" max="6" width="9.75" style="2" customWidth="1"/>
    <col min="7" max="7" width="10" style="2" customWidth="1"/>
    <col min="8" max="8" width="12.375" style="2" customWidth="1"/>
    <col min="9" max="9" width="11.375" style="2" customWidth="1"/>
    <col min="10" max="10" width="10.875" style="24" customWidth="1"/>
    <col min="11" max="11" width="9.75" style="2" bestFit="1" customWidth="1"/>
    <col min="12" max="16384" width="8.75" style="2"/>
  </cols>
  <sheetData>
    <row r="1" spans="1:10">
      <c r="A1" s="71" t="s">
        <v>277</v>
      </c>
      <c r="B1" s="71"/>
      <c r="C1" s="71"/>
      <c r="D1" s="71"/>
      <c r="E1" s="71"/>
      <c r="F1" s="71"/>
      <c r="G1" s="71"/>
      <c r="H1" s="71"/>
    </row>
    <row r="3" spans="1:10">
      <c r="A3" s="70" t="s">
        <v>275</v>
      </c>
      <c r="B3" s="70"/>
      <c r="C3" s="70"/>
      <c r="D3" s="70"/>
      <c r="E3" s="70"/>
      <c r="F3" s="70"/>
      <c r="G3" s="70"/>
      <c r="H3" s="70"/>
      <c r="J3" s="2"/>
    </row>
    <row r="4" spans="1:10" ht="14.1" customHeight="1">
      <c r="A4" s="72" t="s">
        <v>277</v>
      </c>
      <c r="B4" s="72"/>
      <c r="C4" s="72"/>
      <c r="D4" s="72"/>
      <c r="E4" s="72"/>
      <c r="F4" s="72"/>
      <c r="G4" s="72"/>
      <c r="H4" s="72"/>
      <c r="J4" s="2"/>
    </row>
    <row r="5" spans="1:10" ht="22.5">
      <c r="A5" s="3" t="s">
        <v>0</v>
      </c>
      <c r="B5" s="3" t="s">
        <v>177</v>
      </c>
      <c r="C5" s="3" t="s">
        <v>13</v>
      </c>
      <c r="D5" s="3" t="s">
        <v>4</v>
      </c>
      <c r="E5" s="3" t="s">
        <v>23</v>
      </c>
      <c r="F5" s="3" t="s">
        <v>5</v>
      </c>
      <c r="G5" s="3" t="s">
        <v>6</v>
      </c>
      <c r="H5" s="3" t="s">
        <v>7</v>
      </c>
      <c r="J5" s="2"/>
    </row>
    <row r="6" spans="1:10">
      <c r="A6" s="67" t="s">
        <v>92</v>
      </c>
      <c r="B6" s="68"/>
      <c r="C6" s="68"/>
      <c r="D6" s="68"/>
      <c r="E6" s="68"/>
      <c r="F6" s="68"/>
      <c r="G6" s="68"/>
      <c r="H6" s="69"/>
      <c r="J6" s="2"/>
    </row>
    <row r="7" spans="1:10">
      <c r="A7" s="3">
        <v>6</v>
      </c>
      <c r="B7" s="3" t="s">
        <v>26</v>
      </c>
      <c r="C7" s="3" t="s">
        <v>93</v>
      </c>
      <c r="D7" s="67" t="s">
        <v>85</v>
      </c>
      <c r="E7" s="68"/>
      <c r="F7" s="68"/>
      <c r="G7" s="68"/>
      <c r="H7" s="69"/>
      <c r="J7" s="2"/>
    </row>
    <row r="8" spans="1:10">
      <c r="A8" s="3" t="s">
        <v>37</v>
      </c>
      <c r="B8" s="3" t="s">
        <v>93</v>
      </c>
      <c r="C8" s="3" t="s">
        <v>93</v>
      </c>
      <c r="D8" s="67" t="s">
        <v>86</v>
      </c>
      <c r="E8" s="68"/>
      <c r="F8" s="68"/>
      <c r="G8" s="68"/>
      <c r="H8" s="69"/>
      <c r="J8" s="2"/>
    </row>
    <row r="9" spans="1:10" ht="22.5">
      <c r="A9" s="14">
        <v>1</v>
      </c>
      <c r="B9" s="14" t="s">
        <v>169</v>
      </c>
      <c r="C9" s="14" t="s">
        <v>207</v>
      </c>
      <c r="D9" s="9" t="s">
        <v>182</v>
      </c>
      <c r="E9" s="14" t="s">
        <v>2</v>
      </c>
      <c r="F9" s="10">
        <v>5801</v>
      </c>
      <c r="G9" s="9"/>
      <c r="H9" s="10">
        <f>F9*G9</f>
        <v>0</v>
      </c>
      <c r="J9" s="2"/>
    </row>
    <row r="10" spans="1:10">
      <c r="A10" s="15" t="s">
        <v>46</v>
      </c>
      <c r="B10" s="13"/>
      <c r="C10" s="13"/>
      <c r="D10" s="11" t="s">
        <v>141</v>
      </c>
      <c r="E10" s="13"/>
      <c r="F10" s="12"/>
      <c r="G10" s="12"/>
      <c r="H10" s="12"/>
      <c r="J10" s="2"/>
    </row>
    <row r="11" spans="1:10" ht="22.5">
      <c r="A11" s="14">
        <v>2</v>
      </c>
      <c r="B11" s="14" t="s">
        <v>169</v>
      </c>
      <c r="C11" s="14" t="s">
        <v>207</v>
      </c>
      <c r="D11" s="9" t="s">
        <v>208</v>
      </c>
      <c r="E11" s="14" t="s">
        <v>2</v>
      </c>
      <c r="F11" s="9">
        <v>331</v>
      </c>
      <c r="G11" s="9"/>
      <c r="H11" s="10">
        <f>F11*G11</f>
        <v>0</v>
      </c>
      <c r="J11" s="2"/>
    </row>
    <row r="12" spans="1:10">
      <c r="A12" s="15" t="s">
        <v>46</v>
      </c>
      <c r="B12" s="13"/>
      <c r="C12" s="13"/>
      <c r="D12" s="11" t="s">
        <v>141</v>
      </c>
      <c r="E12" s="13"/>
      <c r="F12" s="12"/>
      <c r="G12" s="12"/>
      <c r="H12" s="12"/>
      <c r="J12" s="2"/>
    </row>
    <row r="13" spans="1:10">
      <c r="A13" s="3">
        <v>9</v>
      </c>
      <c r="B13" s="3" t="s">
        <v>26</v>
      </c>
      <c r="C13" s="3" t="s">
        <v>93</v>
      </c>
      <c r="D13" s="67" t="s">
        <v>217</v>
      </c>
      <c r="E13" s="68"/>
      <c r="F13" s="68"/>
      <c r="G13" s="68"/>
      <c r="H13" s="69"/>
      <c r="J13" s="2"/>
    </row>
    <row r="14" spans="1:10">
      <c r="A14" s="3" t="s">
        <v>218</v>
      </c>
      <c r="B14" s="3" t="s">
        <v>93</v>
      </c>
      <c r="C14" s="3" t="s">
        <v>93</v>
      </c>
      <c r="D14" s="67" t="s">
        <v>219</v>
      </c>
      <c r="E14" s="68"/>
      <c r="F14" s="68"/>
      <c r="G14" s="68"/>
      <c r="H14" s="69"/>
      <c r="J14" s="2"/>
    </row>
    <row r="15" spans="1:10" ht="22.5">
      <c r="A15" s="14">
        <v>3</v>
      </c>
      <c r="B15" s="14" t="s">
        <v>169</v>
      </c>
      <c r="C15" s="14" t="s">
        <v>239</v>
      </c>
      <c r="D15" s="9" t="s">
        <v>240</v>
      </c>
      <c r="E15" s="14" t="s">
        <v>2</v>
      </c>
      <c r="F15" s="9">
        <v>397</v>
      </c>
      <c r="G15" s="9"/>
      <c r="H15" s="10">
        <f>F15*G15</f>
        <v>0</v>
      </c>
      <c r="J15" s="2"/>
    </row>
    <row r="16" spans="1:10">
      <c r="A16" s="15" t="s">
        <v>241</v>
      </c>
      <c r="B16" s="13"/>
      <c r="C16" s="13"/>
      <c r="D16" s="12"/>
      <c r="E16" s="13"/>
      <c r="F16" s="12"/>
      <c r="G16" s="12"/>
      <c r="H16" s="12"/>
      <c r="J16" s="2"/>
    </row>
    <row r="17" spans="1:10" ht="22.5">
      <c r="A17" s="14">
        <v>4</v>
      </c>
      <c r="B17" s="14" t="s">
        <v>242</v>
      </c>
      <c r="C17" s="14" t="s">
        <v>239</v>
      </c>
      <c r="D17" s="9" t="s">
        <v>243</v>
      </c>
      <c r="E17" s="14" t="s">
        <v>2</v>
      </c>
      <c r="F17" s="9">
        <v>397</v>
      </c>
      <c r="G17" s="9"/>
      <c r="H17" s="10">
        <f>F17*G17</f>
        <v>0</v>
      </c>
      <c r="J17" s="2"/>
    </row>
    <row r="18" spans="1:10">
      <c r="A18" s="15" t="s">
        <v>241</v>
      </c>
      <c r="B18" s="15" t="s">
        <v>147</v>
      </c>
      <c r="C18" s="13"/>
      <c r="D18" s="11" t="s">
        <v>141</v>
      </c>
      <c r="E18" s="13"/>
      <c r="F18" s="12"/>
      <c r="G18" s="12"/>
      <c r="H18" s="12"/>
      <c r="J18" s="2"/>
    </row>
    <row r="19" spans="1:10" ht="22.5">
      <c r="A19" s="14">
        <v>5</v>
      </c>
      <c r="B19" s="14" t="s">
        <v>244</v>
      </c>
      <c r="C19" s="14" t="s">
        <v>239</v>
      </c>
      <c r="D19" s="9" t="s">
        <v>245</v>
      </c>
      <c r="E19" s="14" t="s">
        <v>11</v>
      </c>
      <c r="F19" s="9">
        <v>21</v>
      </c>
      <c r="G19" s="9"/>
      <c r="H19" s="10">
        <f>F19*G19</f>
        <v>0</v>
      </c>
      <c r="J19" s="2"/>
    </row>
    <row r="20" spans="1:10">
      <c r="A20" s="15" t="s">
        <v>241</v>
      </c>
      <c r="B20" s="13"/>
      <c r="C20" s="13"/>
      <c r="D20" s="12"/>
      <c r="E20" s="13"/>
      <c r="F20" s="12"/>
      <c r="G20" s="12"/>
      <c r="H20" s="12"/>
      <c r="J20" s="2"/>
    </row>
    <row r="21" spans="1:10" ht="22.5">
      <c r="A21" s="14">
        <v>6</v>
      </c>
      <c r="B21" s="14" t="s">
        <v>246</v>
      </c>
      <c r="C21" s="14" t="s">
        <v>239</v>
      </c>
      <c r="D21" s="9" t="s">
        <v>247</v>
      </c>
      <c r="E21" s="14" t="s">
        <v>2</v>
      </c>
      <c r="F21" s="9">
        <v>397</v>
      </c>
      <c r="G21" s="9"/>
      <c r="H21" s="10">
        <f>F21*G21</f>
        <v>0</v>
      </c>
      <c r="J21" s="2"/>
    </row>
    <row r="22" spans="1:10">
      <c r="A22" s="17" t="s">
        <v>241</v>
      </c>
      <c r="B22" s="18"/>
      <c r="C22" s="18"/>
      <c r="D22" s="19" t="s">
        <v>248</v>
      </c>
      <c r="E22" s="18"/>
      <c r="F22" s="20"/>
      <c r="G22" s="20"/>
      <c r="H22" s="20"/>
      <c r="J22" s="2"/>
    </row>
    <row r="23" spans="1:10">
      <c r="A23" s="18"/>
      <c r="B23" s="18"/>
      <c r="C23" s="18"/>
      <c r="D23" s="19" t="s">
        <v>249</v>
      </c>
      <c r="E23" s="18"/>
      <c r="F23" s="20"/>
      <c r="G23" s="20"/>
      <c r="H23" s="20"/>
      <c r="J23" s="2"/>
    </row>
    <row r="24" spans="1:10">
      <c r="A24" s="13"/>
      <c r="B24" s="13"/>
      <c r="C24" s="13"/>
      <c r="D24" s="16" t="s">
        <v>250</v>
      </c>
      <c r="E24" s="13"/>
      <c r="F24" s="12"/>
      <c r="G24" s="12"/>
      <c r="H24" s="12"/>
      <c r="J24" s="2"/>
    </row>
    <row r="25" spans="1:10">
      <c r="A25" s="3">
        <v>11</v>
      </c>
      <c r="B25" s="3" t="s">
        <v>93</v>
      </c>
      <c r="C25" s="3" t="s">
        <v>93</v>
      </c>
      <c r="D25" s="67" t="s">
        <v>220</v>
      </c>
      <c r="E25" s="68"/>
      <c r="F25" s="68"/>
      <c r="G25" s="68"/>
      <c r="H25" s="69"/>
      <c r="I25" s="6"/>
      <c r="J25" s="2"/>
    </row>
    <row r="26" spans="1:10" ht="22.5">
      <c r="A26" s="14">
        <v>64</v>
      </c>
      <c r="B26" s="14" t="s">
        <v>254</v>
      </c>
      <c r="C26" s="14" t="s">
        <v>255</v>
      </c>
      <c r="D26" s="9" t="s">
        <v>256</v>
      </c>
      <c r="E26" s="14" t="s">
        <v>62</v>
      </c>
      <c r="F26" s="9">
        <v>7</v>
      </c>
      <c r="G26" s="9"/>
      <c r="H26" s="10">
        <f>F26*G26</f>
        <v>0</v>
      </c>
      <c r="I26" s="6"/>
      <c r="J26" s="2"/>
    </row>
    <row r="27" spans="1:10">
      <c r="A27" s="15" t="s">
        <v>257</v>
      </c>
      <c r="B27" s="15" t="s">
        <v>147</v>
      </c>
      <c r="C27" s="13"/>
      <c r="D27" s="11" t="s">
        <v>141</v>
      </c>
      <c r="E27" s="13"/>
      <c r="F27" s="12"/>
      <c r="G27" s="12"/>
      <c r="H27" s="12"/>
      <c r="I27" s="6"/>
      <c r="J27" s="2"/>
    </row>
    <row r="28" spans="1:10" ht="22.5">
      <c r="A28" s="14">
        <v>65</v>
      </c>
      <c r="B28" s="14" t="s">
        <v>258</v>
      </c>
      <c r="C28" s="14" t="s">
        <v>255</v>
      </c>
      <c r="D28" s="9" t="s">
        <v>259</v>
      </c>
      <c r="E28" s="14" t="s">
        <v>62</v>
      </c>
      <c r="F28" s="9">
        <v>5</v>
      </c>
      <c r="G28" s="10"/>
      <c r="H28" s="10">
        <f>F28*G28</f>
        <v>0</v>
      </c>
      <c r="I28" s="7"/>
      <c r="J28" s="2"/>
    </row>
    <row r="29" spans="1:10">
      <c r="A29" s="15" t="s">
        <v>257</v>
      </c>
      <c r="B29" s="13"/>
      <c r="C29" s="13"/>
      <c r="D29" s="11" t="s">
        <v>141</v>
      </c>
      <c r="E29" s="13"/>
      <c r="F29" s="12"/>
      <c r="G29" s="12"/>
      <c r="H29" s="12"/>
      <c r="J29" s="2"/>
    </row>
    <row r="30" spans="1:10" ht="22.5">
      <c r="A30" s="14">
        <v>66</v>
      </c>
      <c r="B30" s="14" t="s">
        <v>150</v>
      </c>
      <c r="C30" s="14" t="s">
        <v>260</v>
      </c>
      <c r="D30" s="9" t="s">
        <v>261</v>
      </c>
      <c r="E30" s="14" t="s">
        <v>62</v>
      </c>
      <c r="F30" s="9">
        <v>6</v>
      </c>
      <c r="G30" s="9"/>
      <c r="H30" s="10">
        <f>F30*G30</f>
        <v>0</v>
      </c>
      <c r="J30" s="2"/>
    </row>
    <row r="31" spans="1:10">
      <c r="A31" s="15" t="s">
        <v>257</v>
      </c>
      <c r="B31" s="13"/>
      <c r="C31" s="13"/>
      <c r="D31" s="12"/>
      <c r="E31" s="13"/>
      <c r="F31" s="12"/>
      <c r="G31" s="12"/>
      <c r="H31" s="12"/>
      <c r="J31" s="2"/>
    </row>
    <row r="32" spans="1:10" ht="22.5">
      <c r="A32" s="14">
        <v>67</v>
      </c>
      <c r="B32" s="14" t="s">
        <v>262</v>
      </c>
      <c r="C32" s="14" t="s">
        <v>260</v>
      </c>
      <c r="D32" s="9" t="s">
        <v>263</v>
      </c>
      <c r="E32" s="14" t="s">
        <v>11</v>
      </c>
      <c r="F32" s="9">
        <v>6</v>
      </c>
      <c r="G32" s="10"/>
      <c r="H32" s="10">
        <f>F32*G32</f>
        <v>0</v>
      </c>
      <c r="J32" s="2"/>
    </row>
    <row r="33" spans="1:10">
      <c r="A33" s="15" t="s">
        <v>257</v>
      </c>
      <c r="B33" s="15" t="s">
        <v>147</v>
      </c>
      <c r="C33" s="13"/>
      <c r="D33" s="11" t="s">
        <v>141</v>
      </c>
      <c r="E33" s="13"/>
      <c r="F33" s="12"/>
      <c r="G33" s="12"/>
      <c r="H33" s="12"/>
      <c r="J33" s="2"/>
    </row>
    <row r="34" spans="1:10">
      <c r="A34" s="67" t="s">
        <v>8</v>
      </c>
      <c r="B34" s="68"/>
      <c r="C34" s="68"/>
      <c r="D34" s="68"/>
      <c r="E34" s="68"/>
      <c r="F34" s="68"/>
      <c r="G34" s="69"/>
      <c r="H34" s="21">
        <f>H9+H11+H15+H17+H19+H21+H26+H28+H30+H32</f>
        <v>0</v>
      </c>
      <c r="J34" s="2"/>
    </row>
  </sheetData>
  <mergeCells count="10">
    <mergeCell ref="A34:G34"/>
    <mergeCell ref="A1:H1"/>
    <mergeCell ref="A4:H4"/>
    <mergeCell ref="D13:H13"/>
    <mergeCell ref="D14:H14"/>
    <mergeCell ref="D25:H25"/>
    <mergeCell ref="D7:H7"/>
    <mergeCell ref="D8:H8"/>
    <mergeCell ref="A3:H3"/>
    <mergeCell ref="A6:H6"/>
  </mergeCells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zoomScale="110" zoomScaleNormal="110" zoomScalePageLayoutView="150" workbookViewId="0">
      <selection activeCell="A4" sqref="A4:D4"/>
    </sheetView>
  </sheetViews>
  <sheetFormatPr defaultColWidth="8.75" defaultRowHeight="11.25"/>
  <cols>
    <col min="1" max="1" width="5.375" style="1" customWidth="1"/>
    <col min="2" max="2" width="10.375" style="1" customWidth="1"/>
    <col min="3" max="3" width="36" style="2" customWidth="1"/>
    <col min="4" max="4" width="12.375" style="2" customWidth="1"/>
    <col min="5" max="5" width="11.375" style="2" customWidth="1"/>
    <col min="6" max="6" width="10.875" style="24" customWidth="1"/>
    <col min="7" max="7" width="9.75" style="2" bestFit="1" customWidth="1"/>
    <col min="8" max="16384" width="8.75" style="2"/>
  </cols>
  <sheetData>
    <row r="1" spans="1:6">
      <c r="A1" s="71" t="s">
        <v>276</v>
      </c>
      <c r="B1" s="71"/>
      <c r="C1" s="71"/>
      <c r="D1" s="71"/>
    </row>
    <row r="3" spans="1:6">
      <c r="A3" s="70" t="s">
        <v>275</v>
      </c>
      <c r="B3" s="70"/>
      <c r="C3" s="70"/>
      <c r="D3" s="70"/>
      <c r="F3" s="2"/>
    </row>
    <row r="4" spans="1:6" ht="14.1" customHeight="1">
      <c r="A4" s="72" t="s">
        <v>332</v>
      </c>
      <c r="B4" s="72"/>
      <c r="C4" s="72"/>
      <c r="D4" s="72"/>
      <c r="F4" s="2"/>
    </row>
    <row r="5" spans="1:6">
      <c r="A5" s="3" t="s">
        <v>0</v>
      </c>
      <c r="B5" s="3" t="s">
        <v>333</v>
      </c>
      <c r="C5" s="3" t="s">
        <v>4</v>
      </c>
      <c r="D5" s="3" t="s">
        <v>7</v>
      </c>
      <c r="F5" s="2"/>
    </row>
    <row r="6" spans="1:6">
      <c r="A6" s="67" t="s">
        <v>92</v>
      </c>
      <c r="B6" s="68"/>
      <c r="C6" s="74"/>
      <c r="D6" s="75"/>
      <c r="F6" s="2"/>
    </row>
    <row r="7" spans="1:6" ht="22.5">
      <c r="A7" s="64">
        <v>1</v>
      </c>
      <c r="B7" s="64" t="s">
        <v>334</v>
      </c>
      <c r="C7" s="65" t="s">
        <v>270</v>
      </c>
      <c r="D7" s="66">
        <f>'Etap I'!H124</f>
        <v>0</v>
      </c>
      <c r="F7" s="2"/>
    </row>
    <row r="8" spans="1:6">
      <c r="A8" s="64">
        <v>2</v>
      </c>
      <c r="B8" s="64" t="s">
        <v>335</v>
      </c>
      <c r="C8" s="65" t="s">
        <v>278</v>
      </c>
      <c r="D8" s="66">
        <f>'Etap II'!H43</f>
        <v>0</v>
      </c>
      <c r="F8" s="2"/>
    </row>
    <row r="9" spans="1:6" ht="33.75">
      <c r="A9" s="64">
        <v>3</v>
      </c>
      <c r="B9" s="64" t="s">
        <v>336</v>
      </c>
      <c r="C9" s="65" t="s">
        <v>272</v>
      </c>
      <c r="D9" s="66">
        <f>'Etap III'!H124</f>
        <v>0</v>
      </c>
      <c r="F9" s="2"/>
    </row>
    <row r="10" spans="1:6">
      <c r="A10" s="64">
        <v>4</v>
      </c>
      <c r="B10" s="64" t="s">
        <v>337</v>
      </c>
      <c r="C10" s="65" t="s">
        <v>279</v>
      </c>
      <c r="D10" s="66">
        <f>'Etap IV'!H21</f>
        <v>0</v>
      </c>
      <c r="F10" s="2"/>
    </row>
    <row r="11" spans="1:6">
      <c r="A11" s="64">
        <v>5</v>
      </c>
      <c r="B11" s="64" t="s">
        <v>338</v>
      </c>
      <c r="C11" s="65" t="s">
        <v>274</v>
      </c>
      <c r="D11" s="66">
        <f>'Etap V'!H22</f>
        <v>0</v>
      </c>
      <c r="F11" s="2"/>
    </row>
    <row r="12" spans="1:6">
      <c r="A12" s="64">
        <v>6</v>
      </c>
      <c r="B12" s="64" t="s">
        <v>339</v>
      </c>
      <c r="C12" s="65" t="s">
        <v>276</v>
      </c>
      <c r="D12" s="66">
        <f>'Etap VI'!H21</f>
        <v>0</v>
      </c>
      <c r="F12" s="2"/>
    </row>
    <row r="13" spans="1:6">
      <c r="A13" s="64">
        <v>7</v>
      </c>
      <c r="B13" s="64" t="s">
        <v>340</v>
      </c>
      <c r="C13" s="65" t="s">
        <v>277</v>
      </c>
      <c r="D13" s="66">
        <f>'Etap VII'!H34</f>
        <v>0</v>
      </c>
      <c r="F13" s="2"/>
    </row>
    <row r="14" spans="1:6">
      <c r="A14" s="67" t="s">
        <v>8</v>
      </c>
      <c r="B14" s="68"/>
      <c r="C14" s="92"/>
      <c r="D14" s="63">
        <f>SUM(D7:D13)</f>
        <v>0</v>
      </c>
      <c r="F14" s="2"/>
    </row>
  </sheetData>
  <mergeCells count="5">
    <mergeCell ref="A14:C14"/>
    <mergeCell ref="A1:D1"/>
    <mergeCell ref="A3:D3"/>
    <mergeCell ref="A4:D4"/>
    <mergeCell ref="A6:D6"/>
  </mergeCells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</vt:i4>
      </vt:variant>
    </vt:vector>
  </HeadingPairs>
  <TitlesOfParts>
    <vt:vector size="9" baseType="lpstr">
      <vt:lpstr>Etap I</vt:lpstr>
      <vt:lpstr>Etap II</vt:lpstr>
      <vt:lpstr>Etap III</vt:lpstr>
      <vt:lpstr>Etap IV</vt:lpstr>
      <vt:lpstr>Etap V</vt:lpstr>
      <vt:lpstr>Etap VI</vt:lpstr>
      <vt:lpstr>Etap VII</vt:lpstr>
      <vt:lpstr>Całość</vt:lpstr>
      <vt:lpstr>'Etap IV'!Obszar_wydruku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Lafrentz</cp:lastModifiedBy>
  <dcterms:created xsi:type="dcterms:W3CDTF">2013-10-30T21:06:08Z</dcterms:created>
  <dcterms:modified xsi:type="dcterms:W3CDTF">2017-07-24T11:38:00Z</dcterms:modified>
</cp:coreProperties>
</file>